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376" windowHeight="12756" tabRatio="875"/>
  </bookViews>
  <sheets>
    <sheet name="Home" sheetId="34" r:id="rId1"/>
    <sheet name="Menu" sheetId="15" r:id="rId2"/>
    <sheet name="Background Information" sheetId="22" r:id="rId3"/>
    <sheet name="Service Delivery Guidelines" sheetId="33" r:id="rId4"/>
    <sheet name="Service Delivery Statistics" sheetId="32" r:id="rId5"/>
    <sheet name="Medical Staff" sheetId="24" r:id="rId6"/>
    <sheet name="Support Staff" sheetId="25" r:id="rId7"/>
    <sheet name="Drugs &amp; Supplies" sheetId="26" r:id="rId8"/>
    <sheet name="Facility &amp; Operations" sheetId="27" r:id="rId9"/>
    <sheet name="Equipment &amp; Vehicles" sheetId="28" r:id="rId10"/>
    <sheet name="Cost Summary" sheetId="12" r:id="rId11"/>
    <sheet name="Cost by Service Component" sheetId="29" r:id="rId12"/>
    <sheet name="Graphs-Service Delivery" sheetId="30" r:id="rId13"/>
    <sheet name="Graphs-Costs" sheetId="31" r:id="rId14"/>
  </sheets>
  <externalReferences>
    <externalReference r:id="rId15"/>
  </externalReferences>
  <definedNames>
    <definedName name="Capital_Formation_pop">[1]Control!$L$14</definedName>
    <definedName name="GDP_pop">[1]Control!$O$14</definedName>
    <definedName name="Initial_Emp_Growth_Rate">[1]Control!$N$14</definedName>
    <definedName name="inVar10">[1]Control!$M$5</definedName>
    <definedName name="inVar11">[1]Control!$N$5</definedName>
    <definedName name="inVar12">[1]Control!$O$5</definedName>
    <definedName name="inVar13">[1]Control!$P$5</definedName>
    <definedName name="inVar21">[1]Control!$P$14</definedName>
    <definedName name="inVar24">[1]Control!$E$18</definedName>
    <definedName name="inVar9">[1]Control!$L$5</definedName>
  </definedNames>
  <calcPr calcId="145621"/>
</workbook>
</file>

<file path=xl/calcChain.xml><?xml version="1.0" encoding="utf-8"?>
<calcChain xmlns="http://schemas.openxmlformats.org/spreadsheetml/2006/main">
  <c r="D60" i="25" l="1"/>
  <c r="C135" i="24"/>
  <c r="D135" i="24"/>
  <c r="E135" i="24"/>
  <c r="K135" i="24" s="1"/>
  <c r="K136" i="24" s="1"/>
  <c r="F135" i="24"/>
  <c r="G135" i="24"/>
  <c r="H135" i="24"/>
  <c r="I135" i="24"/>
  <c r="I136" i="24" s="1"/>
  <c r="J135" i="24"/>
  <c r="D136" i="24"/>
  <c r="F136" i="24"/>
  <c r="G136" i="24"/>
  <c r="H136" i="24"/>
  <c r="J136" i="24"/>
  <c r="C136" i="24"/>
  <c r="B135" i="24"/>
  <c r="B136" i="24"/>
  <c r="B134" i="24"/>
  <c r="B113" i="24"/>
  <c r="E136" i="24" l="1"/>
  <c r="F5" i="29"/>
  <c r="G5" i="29"/>
  <c r="D6" i="29"/>
  <c r="F6" i="29"/>
  <c r="G6" i="29"/>
  <c r="E7" i="29"/>
  <c r="F7" i="29"/>
  <c r="G7" i="29"/>
  <c r="D8" i="29"/>
  <c r="E8" i="29"/>
  <c r="F8" i="29"/>
  <c r="G8" i="29"/>
  <c r="F9" i="29"/>
  <c r="G9" i="29"/>
  <c r="D10" i="29"/>
  <c r="E10" i="29"/>
  <c r="F10" i="29"/>
  <c r="G10" i="29"/>
  <c r="D11" i="29"/>
  <c r="E11" i="29"/>
  <c r="F11" i="29"/>
  <c r="G11" i="29"/>
  <c r="D12" i="29"/>
  <c r="E12" i="29"/>
  <c r="F12" i="29"/>
  <c r="G12" i="29"/>
  <c r="G13" i="29"/>
  <c r="D14" i="29"/>
  <c r="E14" i="29"/>
  <c r="F14" i="29"/>
  <c r="G14" i="29"/>
  <c r="D15" i="29"/>
  <c r="E15" i="29"/>
  <c r="F15" i="29"/>
  <c r="G15" i="29"/>
  <c r="D16" i="29"/>
  <c r="E16" i="29"/>
  <c r="F16" i="29"/>
  <c r="G16" i="29"/>
  <c r="D17" i="29"/>
  <c r="E17" i="29"/>
  <c r="F17" i="29"/>
  <c r="G17" i="29"/>
  <c r="D18" i="29"/>
  <c r="E18" i="29"/>
  <c r="F18" i="29"/>
  <c r="G18" i="29"/>
  <c r="F19" i="29"/>
  <c r="G19" i="29"/>
  <c r="D20" i="29"/>
  <c r="E20" i="29"/>
  <c r="F20" i="29"/>
  <c r="G20" i="29"/>
  <c r="F21" i="29"/>
  <c r="G21" i="29"/>
  <c r="D22" i="29"/>
  <c r="E22" i="29"/>
  <c r="F22" i="29"/>
  <c r="G22" i="29"/>
  <c r="D23" i="29"/>
  <c r="E23" i="29"/>
  <c r="F23" i="29"/>
  <c r="G23" i="29"/>
  <c r="D24" i="29"/>
  <c r="E24" i="29"/>
  <c r="F24" i="29"/>
  <c r="G24" i="29"/>
  <c r="F25" i="29"/>
  <c r="G25" i="29"/>
  <c r="D26" i="29"/>
  <c r="E26" i="29"/>
  <c r="F26" i="29"/>
  <c r="G26" i="29"/>
  <c r="D27" i="29"/>
  <c r="E27" i="29"/>
  <c r="F27" i="29"/>
  <c r="G27" i="29"/>
  <c r="D28" i="29"/>
  <c r="E28" i="29"/>
  <c r="F28" i="29"/>
  <c r="G28" i="29"/>
  <c r="D29" i="29"/>
  <c r="E29" i="29"/>
  <c r="F29" i="29"/>
  <c r="G29" i="29"/>
  <c r="D30" i="29"/>
  <c r="E30" i="29"/>
  <c r="F30" i="29"/>
  <c r="G30" i="29"/>
  <c r="F31" i="29"/>
  <c r="G31" i="29"/>
  <c r="D32" i="29"/>
  <c r="E32" i="29"/>
  <c r="F32" i="29"/>
  <c r="G32" i="29"/>
  <c r="D33" i="29"/>
  <c r="E33" i="29"/>
  <c r="F33" i="29"/>
  <c r="G33" i="29"/>
  <c r="D40" i="29"/>
  <c r="E40" i="29"/>
  <c r="F40" i="29"/>
  <c r="G40" i="29"/>
  <c r="D41" i="29"/>
  <c r="E41" i="29"/>
  <c r="F41" i="29"/>
  <c r="G41" i="29"/>
  <c r="D42" i="29"/>
  <c r="E42" i="29"/>
  <c r="F42" i="29"/>
  <c r="G42" i="29"/>
  <c r="D43" i="29"/>
  <c r="E43" i="29"/>
  <c r="F43" i="29"/>
  <c r="G43" i="29"/>
  <c r="D44" i="29"/>
  <c r="E44" i="29"/>
  <c r="F44" i="29"/>
  <c r="G44" i="29"/>
  <c r="D45" i="29"/>
  <c r="E45" i="29"/>
  <c r="F45" i="29"/>
  <c r="G45" i="29"/>
  <c r="D46" i="29"/>
  <c r="E46" i="29"/>
  <c r="F46" i="29"/>
  <c r="G46" i="29"/>
  <c r="I21" i="28"/>
  <c r="I20" i="28"/>
  <c r="I19" i="28"/>
  <c r="I18" i="28"/>
  <c r="I17" i="28"/>
  <c r="I16" i="28"/>
  <c r="I15" i="28"/>
  <c r="I14" i="28"/>
  <c r="I13" i="28"/>
  <c r="I12" i="28"/>
  <c r="I11" i="28"/>
  <c r="I10" i="28"/>
  <c r="I9" i="28"/>
  <c r="I8" i="28"/>
  <c r="I27" i="28"/>
  <c r="I28" i="28"/>
  <c r="I29" i="28"/>
  <c r="I30" i="28"/>
  <c r="I31" i="28"/>
  <c r="I32" i="28"/>
  <c r="I33" i="28"/>
  <c r="I34" i="28"/>
  <c r="I35" i="28"/>
  <c r="I36" i="28"/>
  <c r="I26" i="28"/>
  <c r="B35" i="25"/>
  <c r="B36" i="25"/>
  <c r="B37" i="25"/>
  <c r="B38" i="25"/>
  <c r="B39" i="25"/>
  <c r="B40" i="25"/>
  <c r="B41" i="25"/>
  <c r="B42" i="25"/>
  <c r="B43" i="25"/>
  <c r="B44" i="25"/>
  <c r="B45" i="25"/>
  <c r="B46" i="25"/>
  <c r="B47" i="25"/>
  <c r="B48" i="25"/>
  <c r="B49" i="25"/>
  <c r="B50" i="25"/>
  <c r="B51" i="25"/>
  <c r="B52" i="25"/>
  <c r="B53" i="25"/>
  <c r="B54" i="25"/>
  <c r="B55" i="25"/>
  <c r="C61" i="25"/>
  <c r="C62" i="25"/>
  <c r="C63" i="25"/>
  <c r="C64" i="25"/>
  <c r="C65" i="25"/>
  <c r="C66" i="25"/>
  <c r="C67" i="25"/>
  <c r="C68" i="25"/>
  <c r="C69" i="25"/>
  <c r="C70" i="25"/>
  <c r="C71" i="25"/>
  <c r="C72" i="25"/>
  <c r="C73" i="25"/>
  <c r="C74" i="25"/>
  <c r="C75" i="25"/>
  <c r="C76" i="25"/>
  <c r="C77" i="25"/>
  <c r="C78" i="25"/>
  <c r="C79" i="25"/>
  <c r="C80" i="25"/>
  <c r="C81" i="25"/>
  <c r="C60" i="25"/>
  <c r="E61" i="25"/>
  <c r="E62" i="25"/>
  <c r="E64" i="25"/>
  <c r="E65" i="25"/>
  <c r="E66" i="25"/>
  <c r="E67" i="25"/>
  <c r="E68" i="25"/>
  <c r="E69" i="25"/>
  <c r="E70" i="25"/>
  <c r="E71" i="25"/>
  <c r="E72" i="25"/>
  <c r="E73" i="25"/>
  <c r="E74" i="25"/>
  <c r="E75" i="25"/>
  <c r="E76" i="25"/>
  <c r="E78" i="25"/>
  <c r="E79" i="25"/>
  <c r="E80" i="25"/>
  <c r="E81" i="25"/>
  <c r="M52" i="25"/>
  <c r="M53" i="25"/>
  <c r="M54" i="25"/>
  <c r="M55" i="25"/>
  <c r="B61" i="25"/>
  <c r="B62" i="25"/>
  <c r="B63" i="25"/>
  <c r="B64" i="25"/>
  <c r="B65" i="25"/>
  <c r="B66" i="25"/>
  <c r="B67" i="25"/>
  <c r="B68" i="25"/>
  <c r="B69" i="25"/>
  <c r="B70" i="25"/>
  <c r="B71" i="25"/>
  <c r="B72" i="25"/>
  <c r="B73" i="25"/>
  <c r="B74" i="25"/>
  <c r="B75" i="25"/>
  <c r="B76" i="25"/>
  <c r="B77" i="25"/>
  <c r="B78" i="25"/>
  <c r="B79" i="25"/>
  <c r="B80" i="25"/>
  <c r="B81" i="25"/>
  <c r="B60" i="25"/>
  <c r="B34" i="25"/>
  <c r="D61" i="25"/>
  <c r="D62" i="25"/>
  <c r="D63" i="25"/>
  <c r="D64" i="25"/>
  <c r="D65" i="25"/>
  <c r="D66" i="25"/>
  <c r="D68" i="25"/>
  <c r="D69" i="25"/>
  <c r="D70" i="25"/>
  <c r="D71" i="25"/>
  <c r="D72" i="25"/>
  <c r="D73" i="25"/>
  <c r="D74" i="25"/>
  <c r="D75" i="25"/>
  <c r="D76" i="25"/>
  <c r="D77" i="25"/>
  <c r="D78" i="25"/>
  <c r="D79" i="25"/>
  <c r="D80" i="25"/>
  <c r="D81" i="25"/>
  <c r="M51" i="25"/>
  <c r="E77" i="25" s="1"/>
  <c r="M50" i="25"/>
  <c r="M49" i="25"/>
  <c r="M48" i="25"/>
  <c r="M47" i="25"/>
  <c r="M46" i="25"/>
  <c r="M45" i="25"/>
  <c r="M44" i="25"/>
  <c r="M43" i="25"/>
  <c r="M42" i="25"/>
  <c r="M41" i="25"/>
  <c r="M40" i="25"/>
  <c r="M39" i="25"/>
  <c r="M38" i="25"/>
  <c r="M37" i="25"/>
  <c r="E63" i="25" s="1"/>
  <c r="F63" i="25" s="1"/>
  <c r="M36" i="25"/>
  <c r="M35" i="25"/>
  <c r="M34" i="25"/>
  <c r="E60" i="25" s="1"/>
  <c r="F60" i="25" s="1"/>
  <c r="M26" i="25"/>
  <c r="M27" i="25"/>
  <c r="M28" i="25"/>
  <c r="M29" i="25"/>
  <c r="M25" i="25"/>
  <c r="M24" i="25"/>
  <c r="M23" i="25"/>
  <c r="M22" i="25"/>
  <c r="M21" i="25"/>
  <c r="M20" i="25"/>
  <c r="M19" i="25"/>
  <c r="M18" i="25"/>
  <c r="M17" i="25"/>
  <c r="M16" i="25"/>
  <c r="M15" i="25"/>
  <c r="D67" i="25" s="1"/>
  <c r="M14" i="25"/>
  <c r="M13" i="25"/>
  <c r="M12" i="25"/>
  <c r="M11" i="25"/>
  <c r="M10" i="25"/>
  <c r="M9" i="25"/>
  <c r="M8" i="25"/>
  <c r="E69" i="24"/>
  <c r="B53" i="24"/>
  <c r="B54" i="24"/>
  <c r="B75" i="24" s="1"/>
  <c r="B55" i="24"/>
  <c r="B76" i="24" s="1"/>
  <c r="B56" i="24"/>
  <c r="B77" i="24" s="1"/>
  <c r="B57" i="24"/>
  <c r="B78" i="24" s="1"/>
  <c r="B58" i="24"/>
  <c r="B79" i="24" s="1"/>
  <c r="B59" i="24"/>
  <c r="B80" i="24" s="1"/>
  <c r="B60" i="24"/>
  <c r="B81" i="24" s="1"/>
  <c r="B61" i="24"/>
  <c r="B62" i="24"/>
  <c r="B83" i="24" s="1"/>
  <c r="B63" i="24"/>
  <c r="B84" i="24" s="1"/>
  <c r="B64" i="24"/>
  <c r="B85" i="24" s="1"/>
  <c r="B65" i="24"/>
  <c r="B86" i="24" s="1"/>
  <c r="B66" i="24"/>
  <c r="B87" i="24" s="1"/>
  <c r="B67" i="24"/>
  <c r="B88" i="24" s="1"/>
  <c r="B68" i="24"/>
  <c r="B69" i="24"/>
  <c r="B89" i="24"/>
  <c r="B52" i="24"/>
  <c r="M47" i="24"/>
  <c r="D69" i="24" s="1"/>
  <c r="B31" i="24"/>
  <c r="B32" i="24"/>
  <c r="B33" i="24"/>
  <c r="B34" i="24"/>
  <c r="B35" i="24"/>
  <c r="B36" i="24"/>
  <c r="B37" i="24"/>
  <c r="B38" i="24"/>
  <c r="B39" i="24"/>
  <c r="B40" i="24"/>
  <c r="B41" i="24"/>
  <c r="B42" i="24"/>
  <c r="B43" i="24"/>
  <c r="B44" i="24"/>
  <c r="B45" i="24"/>
  <c r="B46" i="24"/>
  <c r="B47" i="24"/>
  <c r="B30" i="24"/>
  <c r="M25" i="24"/>
  <c r="C69" i="24" s="1"/>
  <c r="B82" i="24"/>
  <c r="M31" i="24"/>
  <c r="D53" i="24" s="1"/>
  <c r="M32" i="24"/>
  <c r="D54" i="24" s="1"/>
  <c r="M33" i="24"/>
  <c r="D55" i="24" s="1"/>
  <c r="M34" i="24"/>
  <c r="D56" i="24" s="1"/>
  <c r="M35" i="24"/>
  <c r="D57" i="24" s="1"/>
  <c r="M36" i="24"/>
  <c r="D58" i="24" s="1"/>
  <c r="M37" i="24"/>
  <c r="D59" i="24" s="1"/>
  <c r="M38" i="24"/>
  <c r="D60" i="24" s="1"/>
  <c r="M39" i="24"/>
  <c r="D61" i="24" s="1"/>
  <c r="M40" i="24"/>
  <c r="D62" i="24" s="1"/>
  <c r="M41" i="24"/>
  <c r="D63" i="24" s="1"/>
  <c r="M42" i="24"/>
  <c r="D64" i="24" s="1"/>
  <c r="M43" i="24"/>
  <c r="D65" i="24" s="1"/>
  <c r="M44" i="24"/>
  <c r="D66" i="24" s="1"/>
  <c r="M45" i="24"/>
  <c r="D67" i="24" s="1"/>
  <c r="M46" i="24"/>
  <c r="D68" i="24" s="1"/>
  <c r="M30" i="24"/>
  <c r="D52" i="24" s="1"/>
  <c r="M24" i="24"/>
  <c r="C68" i="24" s="1"/>
  <c r="M9" i="24"/>
  <c r="C53" i="24" s="1"/>
  <c r="M10" i="24"/>
  <c r="C54" i="24" s="1"/>
  <c r="M11" i="24"/>
  <c r="C55" i="24" s="1"/>
  <c r="M12" i="24"/>
  <c r="C56" i="24" s="1"/>
  <c r="M13" i="24"/>
  <c r="C57" i="24" s="1"/>
  <c r="M14" i="24"/>
  <c r="C58" i="24" s="1"/>
  <c r="M15" i="24"/>
  <c r="C59" i="24" s="1"/>
  <c r="M16" i="24"/>
  <c r="C60" i="24" s="1"/>
  <c r="M17" i="24"/>
  <c r="C61" i="24" s="1"/>
  <c r="M18" i="24"/>
  <c r="C62" i="24" s="1"/>
  <c r="M19" i="24"/>
  <c r="C63" i="24" s="1"/>
  <c r="M20" i="24"/>
  <c r="C64" i="24" s="1"/>
  <c r="M21" i="24"/>
  <c r="C65" i="24" s="1"/>
  <c r="M22" i="24"/>
  <c r="C66" i="24" s="1"/>
  <c r="M23" i="24"/>
  <c r="C67" i="24" s="1"/>
  <c r="M8" i="24"/>
  <c r="C52" i="24" s="1"/>
  <c r="E53" i="24"/>
  <c r="E54" i="24"/>
  <c r="E55" i="24"/>
  <c r="E56" i="24"/>
  <c r="E57" i="24"/>
  <c r="E58" i="24"/>
  <c r="E59" i="24"/>
  <c r="E60" i="24"/>
  <c r="E61" i="24"/>
  <c r="E62" i="24"/>
  <c r="E63" i="24"/>
  <c r="E64" i="24"/>
  <c r="E65" i="24"/>
  <c r="E66" i="24"/>
  <c r="E67" i="24"/>
  <c r="E68" i="24"/>
  <c r="E52" i="24"/>
  <c r="F47" i="29" l="1"/>
  <c r="E47" i="29"/>
  <c r="F69" i="24"/>
  <c r="G47" i="29"/>
  <c r="D47" i="29"/>
  <c r="G60" i="25"/>
  <c r="F54" i="24"/>
  <c r="F62" i="24"/>
  <c r="F66" i="24"/>
  <c r="F58" i="24"/>
  <c r="F65" i="24"/>
  <c r="F61" i="24"/>
  <c r="F57" i="24"/>
  <c r="F53" i="24"/>
  <c r="F67" i="24"/>
  <c r="F63" i="24"/>
  <c r="F59" i="24"/>
  <c r="F55" i="24"/>
  <c r="F52" i="24"/>
  <c r="F68" i="24"/>
  <c r="F64" i="24"/>
  <c r="F60" i="24"/>
  <c r="F56" i="24"/>
  <c r="G63" i="25"/>
  <c r="AA36" i="32" l="1"/>
  <c r="AD36" i="32" s="1"/>
  <c r="AA37" i="32"/>
  <c r="AB37" i="32" s="1"/>
  <c r="AC37" i="32"/>
  <c r="AH37" i="32"/>
  <c r="AI37" i="32"/>
  <c r="AA35" i="32"/>
  <c r="AJ35" i="32" s="1"/>
  <c r="AA34" i="32"/>
  <c r="AI34" i="32" s="1"/>
  <c r="AA33" i="32"/>
  <c r="AH33" i="32" s="1"/>
  <c r="AA32" i="32"/>
  <c r="AK32" i="32" s="1"/>
  <c r="AA31" i="32"/>
  <c r="AJ31" i="32" s="1"/>
  <c r="AD22" i="32"/>
  <c r="AE22" i="32"/>
  <c r="AG22" i="32"/>
  <c r="AI22" i="32"/>
  <c r="AK22" i="32"/>
  <c r="AB23" i="32"/>
  <c r="AG23" i="32"/>
  <c r="AJ23" i="32"/>
  <c r="AC26" i="32"/>
  <c r="AE26" i="32"/>
  <c r="AG26" i="32"/>
  <c r="AH26" i="32"/>
  <c r="AK26" i="32"/>
  <c r="AK21" i="32"/>
  <c r="AJ21" i="32"/>
  <c r="AC21" i="32"/>
  <c r="AB21" i="32"/>
  <c r="AA22" i="32"/>
  <c r="AB22" i="32" s="1"/>
  <c r="AA23" i="32"/>
  <c r="AD23" i="32" s="1"/>
  <c r="AA24" i="32"/>
  <c r="AB24" i="32" s="1"/>
  <c r="AA25" i="32"/>
  <c r="AD25" i="32" s="1"/>
  <c r="AA26" i="32"/>
  <c r="AB26" i="32" s="1"/>
  <c r="AA21" i="32"/>
  <c r="AI21" i="32" s="1"/>
  <c r="AI24" i="32" l="1"/>
  <c r="AD31" i="32"/>
  <c r="AF21" i="32"/>
  <c r="AE24" i="32"/>
  <c r="AF23" i="32"/>
  <c r="AG31" i="32"/>
  <c r="AG37" i="32"/>
  <c r="AJ36" i="32"/>
  <c r="AG21" i="32"/>
  <c r="AI26" i="32"/>
  <c r="AD26" i="32"/>
  <c r="AK23" i="32"/>
  <c r="AC23" i="32"/>
  <c r="AH22" i="32"/>
  <c r="AC22" i="32"/>
  <c r="AG35" i="32"/>
  <c r="AD37" i="32"/>
  <c r="AF36" i="32"/>
  <c r="AK25" i="32"/>
  <c r="AG25" i="32"/>
  <c r="AC25" i="32"/>
  <c r="AF34" i="32"/>
  <c r="AK34" i="32"/>
  <c r="AJ25" i="32"/>
  <c r="AF25" i="32"/>
  <c r="AB25" i="32"/>
  <c r="AH24" i="32"/>
  <c r="AD24" i="32"/>
  <c r="AD32" i="32"/>
  <c r="AB34" i="32"/>
  <c r="AG34" i="32"/>
  <c r="AH35" i="32"/>
  <c r="AI36" i="32"/>
  <c r="AE36" i="32"/>
  <c r="AD21" i="32"/>
  <c r="Q21" i="32" s="1"/>
  <c r="AH21" i="32"/>
  <c r="AI25" i="32"/>
  <c r="AE25" i="32"/>
  <c r="AK24" i="32"/>
  <c r="AG24" i="32"/>
  <c r="AC24" i="32"/>
  <c r="AI23" i="32"/>
  <c r="AE23" i="32"/>
  <c r="AH31" i="32"/>
  <c r="AH32" i="32"/>
  <c r="AC34" i="32"/>
  <c r="AH34" i="32"/>
  <c r="AC35" i="32"/>
  <c r="AK35" i="32"/>
  <c r="AH36" i="32"/>
  <c r="AC36" i="32"/>
  <c r="AE21" i="32"/>
  <c r="AJ26" i="32"/>
  <c r="AF26" i="32"/>
  <c r="AH25" i="32"/>
  <c r="AJ24" i="32"/>
  <c r="AF24" i="32"/>
  <c r="AH23" i="32"/>
  <c r="AJ22" i="32"/>
  <c r="AF22" i="32"/>
  <c r="Q22" i="32" s="1"/>
  <c r="AC31" i="32"/>
  <c r="AK31" i="32"/>
  <c r="AD34" i="32"/>
  <c r="AJ34" i="32"/>
  <c r="AD35" i="32"/>
  <c r="AK37" i="32"/>
  <c r="AE37" i="32"/>
  <c r="AK36" i="32"/>
  <c r="AG36" i="32"/>
  <c r="AB36" i="32"/>
  <c r="AJ37" i="32"/>
  <c r="AF37" i="32"/>
  <c r="Q37" i="32" s="1"/>
  <c r="AE33" i="32"/>
  <c r="AI33" i="32"/>
  <c r="AE32" i="32"/>
  <c r="AI32" i="32"/>
  <c r="AB33" i="32"/>
  <c r="AF33" i="32"/>
  <c r="AJ33" i="32"/>
  <c r="AE31" i="32"/>
  <c r="AI31" i="32"/>
  <c r="AB32" i="32"/>
  <c r="AF32" i="32"/>
  <c r="AJ32" i="32"/>
  <c r="AC33" i="32"/>
  <c r="AG33" i="32"/>
  <c r="AK33" i="32"/>
  <c r="AE35" i="32"/>
  <c r="AI35" i="32"/>
  <c r="AB31" i="32"/>
  <c r="AF31" i="32"/>
  <c r="AC32" i="32"/>
  <c r="AG32" i="32"/>
  <c r="AD33" i="32"/>
  <c r="AE34" i="32"/>
  <c r="AB35" i="32"/>
  <c r="AF35" i="32"/>
  <c r="D7" i="12" l="1"/>
  <c r="D13" i="12"/>
  <c r="D12" i="12"/>
  <c r="D9" i="12"/>
  <c r="Q36" i="32"/>
  <c r="Q23" i="32"/>
  <c r="D34" i="29" s="1"/>
  <c r="Q26" i="32"/>
  <c r="G34" i="29" s="1"/>
  <c r="Q24" i="32"/>
  <c r="E34" i="29" s="1"/>
  <c r="Q25" i="32"/>
  <c r="F34" i="29" s="1"/>
  <c r="Q34" i="32"/>
  <c r="Q31" i="32"/>
  <c r="Q32" i="32"/>
  <c r="Q35" i="32"/>
  <c r="Q33" i="32"/>
  <c r="P37" i="32" l="1"/>
  <c r="P36" i="32"/>
  <c r="P35" i="32"/>
  <c r="P34" i="32"/>
  <c r="P33" i="32"/>
  <c r="P32" i="32"/>
  <c r="P31" i="32"/>
  <c r="P22" i="32"/>
  <c r="P23" i="32"/>
  <c r="P24" i="32"/>
  <c r="P25" i="32"/>
  <c r="P26" i="32"/>
  <c r="P21" i="32"/>
  <c r="B40" i="29" l="1"/>
  <c r="B46" i="29"/>
  <c r="B45" i="29"/>
  <c r="B44" i="29"/>
  <c r="B43" i="29"/>
  <c r="B42" i="29"/>
  <c r="B41" i="29"/>
  <c r="G6" i="12"/>
  <c r="G7" i="12"/>
  <c r="G8" i="12"/>
  <c r="G9" i="12"/>
  <c r="G10" i="12"/>
  <c r="G11" i="12"/>
  <c r="G12" i="12"/>
  <c r="G13" i="12"/>
  <c r="G14" i="12"/>
  <c r="F7" i="12"/>
  <c r="F8" i="12"/>
  <c r="F9" i="12"/>
  <c r="F10" i="12"/>
  <c r="F11" i="12"/>
  <c r="F12" i="12"/>
  <c r="F13" i="12"/>
  <c r="F14" i="12"/>
  <c r="F6" i="12"/>
  <c r="B49" i="26" l="1"/>
  <c r="C49" i="26"/>
  <c r="D49" i="26"/>
  <c r="E49" i="26"/>
  <c r="F49" i="26"/>
  <c r="G49" i="26"/>
  <c r="H49" i="26"/>
  <c r="I49" i="26"/>
  <c r="B50" i="26"/>
  <c r="C50" i="26"/>
  <c r="D50" i="26"/>
  <c r="E50" i="26"/>
  <c r="F50" i="26"/>
  <c r="G50" i="26"/>
  <c r="H50" i="26"/>
  <c r="I50" i="26"/>
  <c r="B51" i="26"/>
  <c r="C51" i="26"/>
  <c r="D51" i="26"/>
  <c r="E51" i="26"/>
  <c r="F51" i="26"/>
  <c r="G51" i="26"/>
  <c r="H51" i="26"/>
  <c r="I51" i="26"/>
  <c r="B52" i="26"/>
  <c r="C52" i="26"/>
  <c r="D52" i="26"/>
  <c r="E52" i="26"/>
  <c r="F52" i="26"/>
  <c r="G52" i="26"/>
  <c r="H52" i="26"/>
  <c r="I52" i="26"/>
  <c r="B53" i="26"/>
  <c r="C53" i="26"/>
  <c r="D53" i="26"/>
  <c r="E53" i="26"/>
  <c r="F53" i="26"/>
  <c r="G53" i="26"/>
  <c r="H53" i="26"/>
  <c r="I53" i="26"/>
  <c r="B54" i="26"/>
  <c r="C54" i="26"/>
  <c r="D54" i="26"/>
  <c r="E54" i="26"/>
  <c r="F54" i="26"/>
  <c r="G54" i="26"/>
  <c r="H54" i="26"/>
  <c r="I54" i="26"/>
  <c r="B55" i="26"/>
  <c r="C55" i="26"/>
  <c r="D55" i="26"/>
  <c r="E55" i="26"/>
  <c r="F55" i="26"/>
  <c r="G55" i="26"/>
  <c r="H55" i="26"/>
  <c r="I55" i="26"/>
  <c r="B56" i="26"/>
  <c r="C56" i="26"/>
  <c r="D56" i="26"/>
  <c r="E56" i="26"/>
  <c r="F56" i="26"/>
  <c r="G56" i="26"/>
  <c r="H56" i="26"/>
  <c r="I56" i="26"/>
  <c r="B57" i="26"/>
  <c r="C57" i="26"/>
  <c r="D57" i="26"/>
  <c r="E57" i="26"/>
  <c r="F57" i="26"/>
  <c r="G57" i="26"/>
  <c r="H57" i="26"/>
  <c r="I57" i="26"/>
  <c r="B58" i="26"/>
  <c r="C58" i="26"/>
  <c r="D58" i="26"/>
  <c r="E58" i="26"/>
  <c r="F58" i="26"/>
  <c r="G58" i="26"/>
  <c r="H58" i="26"/>
  <c r="I58" i="26"/>
  <c r="B59" i="26"/>
  <c r="C59" i="26"/>
  <c r="D59" i="26"/>
  <c r="E59" i="26"/>
  <c r="F59" i="26"/>
  <c r="G59" i="26"/>
  <c r="H59" i="26"/>
  <c r="I59" i="26"/>
  <c r="B60" i="26"/>
  <c r="C60" i="26"/>
  <c r="D60" i="26"/>
  <c r="E60" i="26"/>
  <c r="F60" i="26"/>
  <c r="G60" i="26"/>
  <c r="H60" i="26"/>
  <c r="I60" i="26"/>
  <c r="B61" i="26"/>
  <c r="C61" i="26"/>
  <c r="D61" i="26"/>
  <c r="E61" i="26"/>
  <c r="F61" i="26"/>
  <c r="G61" i="26"/>
  <c r="H61" i="26"/>
  <c r="I61" i="26"/>
  <c r="B62" i="26"/>
  <c r="C62" i="26"/>
  <c r="D62" i="26"/>
  <c r="E62" i="26"/>
  <c r="F62" i="26"/>
  <c r="G62" i="26"/>
  <c r="H62" i="26"/>
  <c r="I62" i="26"/>
  <c r="B63" i="26"/>
  <c r="C63" i="26"/>
  <c r="D63" i="26"/>
  <c r="E63" i="26"/>
  <c r="F63" i="26"/>
  <c r="G63" i="26"/>
  <c r="H63" i="26"/>
  <c r="I63" i="26"/>
  <c r="B64" i="26"/>
  <c r="C64" i="26"/>
  <c r="D64" i="26"/>
  <c r="E64" i="26"/>
  <c r="F64" i="26"/>
  <c r="G64" i="26"/>
  <c r="H64" i="26"/>
  <c r="I64" i="26"/>
  <c r="B65" i="26"/>
  <c r="C65" i="26"/>
  <c r="D65" i="26"/>
  <c r="E65" i="26"/>
  <c r="F65" i="26"/>
  <c r="G65" i="26"/>
  <c r="H65" i="26"/>
  <c r="I65" i="26"/>
  <c r="B66" i="26"/>
  <c r="C66" i="26"/>
  <c r="D66" i="26"/>
  <c r="E66" i="26"/>
  <c r="F66" i="26"/>
  <c r="G66" i="26"/>
  <c r="H66" i="26"/>
  <c r="I66" i="26"/>
  <c r="B67" i="26"/>
  <c r="C67" i="26"/>
  <c r="D67" i="26"/>
  <c r="E67" i="26"/>
  <c r="F67" i="26"/>
  <c r="G67" i="26"/>
  <c r="H67" i="26"/>
  <c r="I67" i="26"/>
  <c r="B68" i="26"/>
  <c r="C68" i="26"/>
  <c r="D68" i="26"/>
  <c r="E68" i="26"/>
  <c r="F68" i="26"/>
  <c r="G68" i="26"/>
  <c r="H68" i="26"/>
  <c r="I68" i="26"/>
  <c r="B69" i="26"/>
  <c r="C69" i="26"/>
  <c r="D69" i="26"/>
  <c r="E69" i="26"/>
  <c r="F69" i="26"/>
  <c r="G69" i="26"/>
  <c r="H69" i="26"/>
  <c r="I69" i="26"/>
  <c r="B70" i="26"/>
  <c r="C70" i="26"/>
  <c r="D70" i="26"/>
  <c r="E70" i="26"/>
  <c r="F70" i="26"/>
  <c r="G70" i="26"/>
  <c r="H70" i="26"/>
  <c r="I70" i="26"/>
  <c r="B71" i="26"/>
  <c r="C71" i="26"/>
  <c r="D71" i="26"/>
  <c r="E71" i="26"/>
  <c r="F71" i="26"/>
  <c r="G71" i="26"/>
  <c r="H71" i="26"/>
  <c r="I71" i="26"/>
  <c r="B72" i="26"/>
  <c r="C72" i="26"/>
  <c r="D72" i="26"/>
  <c r="E72" i="26"/>
  <c r="F72" i="26"/>
  <c r="G72" i="26"/>
  <c r="H72" i="26"/>
  <c r="I72" i="26"/>
  <c r="B73" i="26"/>
  <c r="C73" i="26"/>
  <c r="D73" i="26"/>
  <c r="E73" i="26"/>
  <c r="F73" i="26"/>
  <c r="G73" i="26"/>
  <c r="H73" i="26"/>
  <c r="I73" i="26"/>
  <c r="B74" i="26"/>
  <c r="C74" i="26"/>
  <c r="D74" i="26"/>
  <c r="E74" i="26"/>
  <c r="F74" i="26"/>
  <c r="G74" i="26"/>
  <c r="H74" i="26"/>
  <c r="I74" i="26"/>
  <c r="B75" i="26"/>
  <c r="C75" i="26"/>
  <c r="D75" i="26"/>
  <c r="E75" i="26"/>
  <c r="F75" i="26"/>
  <c r="G75" i="26"/>
  <c r="H75" i="26"/>
  <c r="I75" i="26"/>
  <c r="B76" i="26"/>
  <c r="C76" i="26"/>
  <c r="D76" i="26"/>
  <c r="E76" i="26"/>
  <c r="F76" i="26"/>
  <c r="G76" i="26"/>
  <c r="H76" i="26"/>
  <c r="I76" i="26"/>
  <c r="B77" i="26"/>
  <c r="C77" i="26"/>
  <c r="D77" i="26"/>
  <c r="E77" i="26"/>
  <c r="F77" i="26"/>
  <c r="G77" i="26"/>
  <c r="H77" i="26"/>
  <c r="I77" i="26"/>
  <c r="B78" i="26"/>
  <c r="C78" i="26"/>
  <c r="D78" i="26"/>
  <c r="E78" i="26"/>
  <c r="F78" i="26"/>
  <c r="G78" i="26"/>
  <c r="H78" i="26"/>
  <c r="I78" i="26"/>
  <c r="B79" i="26"/>
  <c r="C79" i="26"/>
  <c r="D79" i="26"/>
  <c r="E79" i="26"/>
  <c r="F79" i="26"/>
  <c r="G79" i="26"/>
  <c r="H79" i="26"/>
  <c r="I79" i="26"/>
  <c r="B48" i="26"/>
  <c r="J79" i="26" l="1"/>
  <c r="J78" i="26"/>
  <c r="J76" i="26"/>
  <c r="J74" i="26"/>
  <c r="J72" i="26"/>
  <c r="J70" i="26"/>
  <c r="J69" i="26"/>
  <c r="J67" i="26"/>
  <c r="J66" i="26"/>
  <c r="J65" i="26"/>
  <c r="J64" i="26"/>
  <c r="J63" i="26"/>
  <c r="J62" i="26"/>
  <c r="J61" i="26"/>
  <c r="J59" i="26"/>
  <c r="J58" i="26"/>
  <c r="J56" i="26"/>
  <c r="J55" i="26"/>
  <c r="J54" i="26"/>
  <c r="J53" i="26"/>
  <c r="J52" i="26"/>
  <c r="J50" i="26"/>
  <c r="J77" i="26"/>
  <c r="J75" i="26"/>
  <c r="J73" i="26"/>
  <c r="J71" i="26"/>
  <c r="J68" i="26"/>
  <c r="J60" i="26"/>
  <c r="J57" i="26"/>
  <c r="J51" i="26"/>
  <c r="J49" i="26"/>
  <c r="J134" i="24"/>
  <c r="J133" i="24"/>
  <c r="J132" i="24"/>
  <c r="J131" i="24"/>
  <c r="J130" i="24"/>
  <c r="J129" i="24"/>
  <c r="J128" i="24"/>
  <c r="J127" i="24"/>
  <c r="J126" i="24"/>
  <c r="J125" i="24"/>
  <c r="J124" i="24"/>
  <c r="J123" i="24"/>
  <c r="J122" i="24"/>
  <c r="J121" i="24"/>
  <c r="J120" i="24"/>
  <c r="J119" i="24"/>
  <c r="J118" i="24"/>
  <c r="C130" i="24" l="1"/>
  <c r="D130" i="24"/>
  <c r="E130" i="24"/>
  <c r="F130" i="24"/>
  <c r="G130" i="24"/>
  <c r="H130" i="24"/>
  <c r="I130" i="24"/>
  <c r="I37" i="28"/>
  <c r="I52" i="32" l="1"/>
  <c r="I53" i="32"/>
  <c r="I54" i="32"/>
  <c r="I55" i="32"/>
  <c r="I56" i="32"/>
  <c r="I57" i="32"/>
  <c r="I58" i="32"/>
  <c r="I59" i="32"/>
  <c r="I60" i="32"/>
  <c r="I61" i="32"/>
  <c r="I62" i="32"/>
  <c r="I63" i="32"/>
  <c r="I64" i="32"/>
  <c r="I65" i="32"/>
  <c r="I66" i="32"/>
  <c r="I67" i="32"/>
  <c r="I68" i="32"/>
  <c r="C43" i="32"/>
  <c r="C44" i="32"/>
  <c r="C45" i="32"/>
  <c r="C46" i="32"/>
  <c r="C47" i="32"/>
  <c r="C48" i="32"/>
  <c r="C49" i="32"/>
  <c r="C50" i="32"/>
  <c r="C51" i="32"/>
  <c r="C52" i="32"/>
  <c r="C53" i="32"/>
  <c r="C54" i="32"/>
  <c r="C55" i="32"/>
  <c r="C56" i="32"/>
  <c r="C57" i="32"/>
  <c r="C58" i="32"/>
  <c r="C59" i="32"/>
  <c r="C60" i="32"/>
  <c r="C61" i="32"/>
  <c r="C62" i="32"/>
  <c r="C63" i="32"/>
  <c r="C64" i="32"/>
  <c r="C65" i="32"/>
  <c r="C66" i="32"/>
  <c r="C67" i="32"/>
  <c r="C68" i="32"/>
  <c r="C69" i="32"/>
  <c r="C70" i="32"/>
  <c r="G49" i="32"/>
  <c r="G50" i="32"/>
  <c r="G51" i="32"/>
  <c r="G52" i="32"/>
  <c r="G53" i="32"/>
  <c r="G54" i="32"/>
  <c r="G55" i="32"/>
  <c r="G56" i="32"/>
  <c r="G57" i="32"/>
  <c r="G58" i="32"/>
  <c r="G59" i="32"/>
  <c r="G60" i="32"/>
  <c r="G61" i="32"/>
  <c r="G62" i="32"/>
  <c r="G63" i="32"/>
  <c r="G64" i="32"/>
  <c r="G65" i="32"/>
  <c r="G66" i="32"/>
  <c r="G67" i="32"/>
  <c r="G68" i="32"/>
  <c r="G69" i="32"/>
  <c r="G70" i="32"/>
  <c r="E43" i="32"/>
  <c r="E44" i="32"/>
  <c r="E45" i="32"/>
  <c r="E46" i="32"/>
  <c r="E47" i="32"/>
  <c r="E48" i="32"/>
  <c r="E49" i="32"/>
  <c r="E50" i="32"/>
  <c r="E51" i="32"/>
  <c r="E52" i="32"/>
  <c r="E53" i="32"/>
  <c r="E54" i="32"/>
  <c r="E55" i="32"/>
  <c r="E56" i="32"/>
  <c r="E57" i="32"/>
  <c r="E58" i="32"/>
  <c r="E59" i="32"/>
  <c r="E60" i="32"/>
  <c r="E61" i="32"/>
  <c r="E62" i="32"/>
  <c r="E63" i="32"/>
  <c r="E64" i="32"/>
  <c r="E65" i="32"/>
  <c r="E66" i="32"/>
  <c r="E67" i="32"/>
  <c r="E68" i="32"/>
  <c r="E42" i="32"/>
  <c r="C42" i="32"/>
  <c r="B120" i="24"/>
  <c r="B121" i="24"/>
  <c r="B122" i="24"/>
  <c r="B123" i="24"/>
  <c r="B124" i="24"/>
  <c r="B125" i="24"/>
  <c r="B126" i="24"/>
  <c r="B127" i="24"/>
  <c r="B128" i="24"/>
  <c r="B129" i="24"/>
  <c r="B130" i="24"/>
  <c r="B131" i="24"/>
  <c r="B132" i="24"/>
  <c r="B133" i="24"/>
  <c r="B109" i="24"/>
  <c r="B110" i="24"/>
  <c r="B111" i="24"/>
  <c r="B112" i="24"/>
  <c r="B98" i="24"/>
  <c r="B99" i="24"/>
  <c r="B100" i="24"/>
  <c r="B101" i="24"/>
  <c r="B102" i="24"/>
  <c r="B103" i="24"/>
  <c r="B104" i="24"/>
  <c r="B105" i="24"/>
  <c r="B106" i="24"/>
  <c r="B107" i="24"/>
  <c r="B108" i="24"/>
  <c r="K86" i="24"/>
  <c r="K87" i="24"/>
  <c r="K88" i="24"/>
  <c r="K89" i="24"/>
  <c r="K90" i="24"/>
  <c r="B74" i="24"/>
  <c r="E111" i="24" l="1"/>
  <c r="J111" i="24"/>
  <c r="E112" i="24"/>
  <c r="J112" i="24"/>
  <c r="F110" i="24"/>
  <c r="J110" i="24"/>
  <c r="E113" i="24"/>
  <c r="J113" i="24"/>
  <c r="F109" i="24"/>
  <c r="J109" i="24"/>
  <c r="E110" i="24"/>
  <c r="C127" i="24"/>
  <c r="G127" i="24"/>
  <c r="D127" i="24"/>
  <c r="H127" i="24"/>
  <c r="E127" i="24"/>
  <c r="I127" i="24"/>
  <c r="F127" i="24"/>
  <c r="D128" i="24"/>
  <c r="H128" i="24"/>
  <c r="E128" i="24"/>
  <c r="I128" i="24"/>
  <c r="F128" i="24"/>
  <c r="C128" i="24"/>
  <c r="G128" i="24"/>
  <c r="E129" i="24"/>
  <c r="I129" i="24"/>
  <c r="F129" i="24"/>
  <c r="C129" i="24"/>
  <c r="G129" i="24"/>
  <c r="D129" i="24"/>
  <c r="H129" i="24"/>
  <c r="F126" i="24"/>
  <c r="C126" i="24"/>
  <c r="G126" i="24"/>
  <c r="D126" i="24"/>
  <c r="H126" i="24"/>
  <c r="E126" i="24"/>
  <c r="I126" i="24"/>
  <c r="H113" i="24"/>
  <c r="C113" i="24"/>
  <c r="G113" i="24"/>
  <c r="F113" i="24"/>
  <c r="D113" i="24"/>
  <c r="D111" i="24"/>
  <c r="G109" i="24"/>
  <c r="H111" i="24"/>
  <c r="C111" i="24"/>
  <c r="E109" i="24"/>
  <c r="H112" i="24"/>
  <c r="G111" i="24"/>
  <c r="I109" i="24"/>
  <c r="D109" i="24"/>
  <c r="D112" i="24"/>
  <c r="F111" i="24"/>
  <c r="I110" i="24"/>
  <c r="H109" i="24"/>
  <c r="C109" i="24"/>
  <c r="G112" i="24"/>
  <c r="C112" i="24"/>
  <c r="H110" i="24"/>
  <c r="D110" i="24"/>
  <c r="F112" i="24"/>
  <c r="G110" i="24"/>
  <c r="C110" i="24"/>
  <c r="I113" i="24"/>
  <c r="I112" i="24"/>
  <c r="I111" i="24"/>
  <c r="D162" i="32"/>
  <c r="E162" i="32"/>
  <c r="F162" i="32"/>
  <c r="O26" i="22"/>
  <c r="P26" i="22" s="1"/>
  <c r="G162" i="32" l="1"/>
  <c r="H162" i="32" s="1"/>
  <c r="G42" i="32"/>
  <c r="I42" i="32"/>
  <c r="G48" i="32"/>
  <c r="I51" i="32"/>
  <c r="G44" i="32"/>
  <c r="I47" i="32"/>
  <c r="K113" i="24"/>
  <c r="G45" i="32"/>
  <c r="I48" i="32"/>
  <c r="G47" i="32"/>
  <c r="I50" i="32"/>
  <c r="G43" i="32"/>
  <c r="I46" i="32"/>
  <c r="G46" i="32"/>
  <c r="I49" i="32"/>
  <c r="K109" i="24"/>
  <c r="K111" i="24"/>
  <c r="K112" i="24"/>
  <c r="K110" i="24"/>
  <c r="O25" i="22"/>
  <c r="P25" i="22" s="1"/>
  <c r="O24" i="22"/>
  <c r="P24" i="22" s="1"/>
  <c r="Q24" i="22" s="1"/>
  <c r="P8" i="28" l="1"/>
  <c r="T13" i="27"/>
  <c r="W60" i="25"/>
  <c r="E9" i="27"/>
  <c r="K74" i="24"/>
  <c r="J97" i="24" s="1"/>
  <c r="K75" i="24"/>
  <c r="J98" i="24" s="1"/>
  <c r="K76" i="24"/>
  <c r="J99" i="24" s="1"/>
  <c r="K77" i="24"/>
  <c r="J100" i="24" s="1"/>
  <c r="K78" i="24"/>
  <c r="J101" i="24" s="1"/>
  <c r="K79" i="24"/>
  <c r="J102" i="24" s="1"/>
  <c r="K80" i="24"/>
  <c r="J103" i="24" s="1"/>
  <c r="K81" i="24"/>
  <c r="J104" i="24" s="1"/>
  <c r="K82" i="24"/>
  <c r="J105" i="24" s="1"/>
  <c r="K83" i="24"/>
  <c r="J106" i="24" s="1"/>
  <c r="K84" i="24"/>
  <c r="J107" i="24" s="1"/>
  <c r="K85" i="24"/>
  <c r="J108" i="24" s="1"/>
  <c r="K73" i="24"/>
  <c r="J96" i="24" s="1"/>
  <c r="E16" i="27" l="1"/>
  <c r="F16" i="27" s="1"/>
  <c r="E15" i="27"/>
  <c r="F15" i="27" s="1"/>
  <c r="E13" i="27"/>
  <c r="F13" i="27" s="1"/>
  <c r="E22" i="27"/>
  <c r="F22" i="27" s="1"/>
  <c r="E33" i="27"/>
  <c r="F33" i="27" s="1"/>
  <c r="E17" i="27"/>
  <c r="F17" i="27" s="1"/>
  <c r="E32" i="27"/>
  <c r="F32" i="27" s="1"/>
  <c r="E35" i="27"/>
  <c r="F35" i="27" s="1"/>
  <c r="E27" i="27"/>
  <c r="F27" i="27" s="1"/>
  <c r="E34" i="27"/>
  <c r="F34" i="27" s="1"/>
  <c r="E18" i="27"/>
  <c r="F18" i="27" s="1"/>
  <c r="E29" i="27"/>
  <c r="F29" i="27" s="1"/>
  <c r="E28" i="27"/>
  <c r="F28" i="27" s="1"/>
  <c r="E19" i="27"/>
  <c r="F19" i="27" s="1"/>
  <c r="E30" i="27"/>
  <c r="F30" i="27" s="1"/>
  <c r="E14" i="27"/>
  <c r="F14" i="27" s="1"/>
  <c r="E25" i="27"/>
  <c r="F25" i="27" s="1"/>
  <c r="E24" i="27"/>
  <c r="F24" i="27" s="1"/>
  <c r="E23" i="27"/>
  <c r="F23" i="27" s="1"/>
  <c r="E31" i="27"/>
  <c r="F31" i="27" s="1"/>
  <c r="E26" i="27"/>
  <c r="F26" i="27" s="1"/>
  <c r="E36" i="27"/>
  <c r="F36" i="27" s="1"/>
  <c r="E37" i="27"/>
  <c r="F37" i="27" s="1"/>
  <c r="E21" i="27"/>
  <c r="F21" i="27" s="1"/>
  <c r="E20" i="27"/>
  <c r="F20" i="27" s="1"/>
  <c r="F64" i="25"/>
  <c r="G64" i="25" s="1"/>
  <c r="F71" i="25"/>
  <c r="G71" i="25" s="1"/>
  <c r="F75" i="25"/>
  <c r="G75" i="25" s="1"/>
  <c r="F79" i="25"/>
  <c r="G79" i="25" s="1"/>
  <c r="F62" i="25"/>
  <c r="G62" i="25" s="1"/>
  <c r="F74" i="25"/>
  <c r="G74" i="25" s="1"/>
  <c r="F77" i="25"/>
  <c r="G77" i="25" s="1"/>
  <c r="F76" i="25"/>
  <c r="G76" i="25" s="1"/>
  <c r="F70" i="25"/>
  <c r="G70" i="25" s="1"/>
  <c r="F73" i="25"/>
  <c r="G73" i="25" s="1"/>
  <c r="F72" i="25"/>
  <c r="G72" i="25" s="1"/>
  <c r="F67" i="25"/>
  <c r="G67" i="25" s="1"/>
  <c r="F66" i="25"/>
  <c r="G66" i="25" s="1"/>
  <c r="F69" i="25"/>
  <c r="G69" i="25" s="1"/>
  <c r="F68" i="25"/>
  <c r="G68" i="25" s="1"/>
  <c r="F78" i="25"/>
  <c r="G78" i="25" s="1"/>
  <c r="F61" i="25"/>
  <c r="G61" i="25" s="1"/>
  <c r="F65" i="25"/>
  <c r="G65" i="25" s="1"/>
  <c r="F81" i="25"/>
  <c r="G81" i="25" s="1"/>
  <c r="F80" i="25"/>
  <c r="G80" i="25" s="1"/>
  <c r="H34" i="28"/>
  <c r="H9" i="28"/>
  <c r="H27" i="28"/>
  <c r="H16" i="28"/>
  <c r="H36" i="28"/>
  <c r="H12" i="28"/>
  <c r="H19" i="28"/>
  <c r="H18" i="28"/>
  <c r="H26" i="28"/>
  <c r="H17" i="28"/>
  <c r="H21" i="28"/>
  <c r="H31" i="28"/>
  <c r="H15" i="28"/>
  <c r="H29" i="28"/>
  <c r="H14" i="28"/>
  <c r="H30" i="28"/>
  <c r="H35" i="28"/>
  <c r="H13" i="28"/>
  <c r="H32" i="28"/>
  <c r="H11" i="28"/>
  <c r="H33" i="28"/>
  <c r="H10" i="28"/>
  <c r="H28" i="28"/>
  <c r="H20" i="28"/>
  <c r="H8" i="28"/>
  <c r="E8" i="27"/>
  <c r="E7" i="27"/>
  <c r="D9" i="27"/>
  <c r="C9" i="27"/>
  <c r="I43" i="32"/>
  <c r="J43" i="32"/>
  <c r="I44" i="32"/>
  <c r="J44" i="32"/>
  <c r="I45" i="32"/>
  <c r="J45" i="32"/>
  <c r="J46" i="32"/>
  <c r="J47" i="32"/>
  <c r="J48" i="32"/>
  <c r="J49" i="32"/>
  <c r="J50" i="32"/>
  <c r="J51" i="32"/>
  <c r="J52" i="32"/>
  <c r="J53" i="32"/>
  <c r="J54" i="32"/>
  <c r="J55" i="32"/>
  <c r="J56" i="32"/>
  <c r="J57" i="32"/>
  <c r="J58" i="32"/>
  <c r="J59" i="32"/>
  <c r="J60" i="32"/>
  <c r="J61" i="32"/>
  <c r="J62" i="32"/>
  <c r="J63" i="32"/>
  <c r="J64" i="32"/>
  <c r="J65" i="32"/>
  <c r="J66" i="32"/>
  <c r="J67" i="32"/>
  <c r="J68" i="32"/>
  <c r="I69" i="32"/>
  <c r="J69" i="32"/>
  <c r="I70" i="32"/>
  <c r="J70" i="32"/>
  <c r="J42" i="32"/>
  <c r="D163" i="32"/>
  <c r="E163" i="32"/>
  <c r="F163" i="32"/>
  <c r="G163" i="32"/>
  <c r="I162" i="32"/>
  <c r="I163" i="32"/>
  <c r="H163" i="32" l="1"/>
  <c r="J82" i="26"/>
  <c r="G101" i="24" l="1"/>
  <c r="D102" i="24"/>
  <c r="B119" i="24"/>
  <c r="B118" i="24"/>
  <c r="D48" i="26"/>
  <c r="E48" i="26"/>
  <c r="F48" i="26"/>
  <c r="G48" i="26"/>
  <c r="H48" i="26"/>
  <c r="I48" i="26"/>
  <c r="C48" i="26"/>
  <c r="B97" i="24"/>
  <c r="B96" i="24"/>
  <c r="D106" i="24"/>
  <c r="E99" i="24"/>
  <c r="J48" i="26" l="1"/>
  <c r="E133" i="24"/>
  <c r="I133" i="24"/>
  <c r="F133" i="24"/>
  <c r="C133" i="24"/>
  <c r="G133" i="24"/>
  <c r="D133" i="24"/>
  <c r="H133" i="24"/>
  <c r="C131" i="24"/>
  <c r="G131" i="24"/>
  <c r="D131" i="24"/>
  <c r="H131" i="24"/>
  <c r="F131" i="24"/>
  <c r="E131" i="24"/>
  <c r="I131" i="24"/>
  <c r="F122" i="24"/>
  <c r="C122" i="24"/>
  <c r="G122" i="24"/>
  <c r="D122" i="24"/>
  <c r="H122" i="24"/>
  <c r="E122" i="24"/>
  <c r="I122" i="24"/>
  <c r="F134" i="24"/>
  <c r="C134" i="24"/>
  <c r="G134" i="24"/>
  <c r="D134" i="24"/>
  <c r="H134" i="24"/>
  <c r="E134" i="24"/>
  <c r="I134" i="24"/>
  <c r="E125" i="24"/>
  <c r="I125" i="24"/>
  <c r="F125" i="24"/>
  <c r="C125" i="24"/>
  <c r="G125" i="24"/>
  <c r="D125" i="24"/>
  <c r="H125" i="24"/>
  <c r="E121" i="24"/>
  <c r="I121" i="24"/>
  <c r="F121" i="24"/>
  <c r="C121" i="24"/>
  <c r="G121" i="24"/>
  <c r="D121" i="24"/>
  <c r="H121" i="24"/>
  <c r="D124" i="24"/>
  <c r="H124" i="24"/>
  <c r="E124" i="24"/>
  <c r="I124" i="24"/>
  <c r="F124" i="24"/>
  <c r="C124" i="24"/>
  <c r="G124" i="24"/>
  <c r="D120" i="24"/>
  <c r="H120" i="24"/>
  <c r="E120" i="24"/>
  <c r="I120" i="24"/>
  <c r="F120" i="24"/>
  <c r="C120" i="24"/>
  <c r="G120" i="24"/>
  <c r="D118" i="24"/>
  <c r="H118" i="24"/>
  <c r="E118" i="24"/>
  <c r="I118" i="24"/>
  <c r="F118" i="24"/>
  <c r="C118" i="24"/>
  <c r="G118" i="24"/>
  <c r="D132" i="24"/>
  <c r="H132" i="24"/>
  <c r="E132" i="24"/>
  <c r="I132" i="24"/>
  <c r="F132" i="24"/>
  <c r="C132" i="24"/>
  <c r="G132" i="24"/>
  <c r="C123" i="24"/>
  <c r="G123" i="24"/>
  <c r="D123" i="24"/>
  <c r="H123" i="24"/>
  <c r="E123" i="24"/>
  <c r="I123" i="24"/>
  <c r="F123" i="24"/>
  <c r="C119" i="24"/>
  <c r="G119" i="24"/>
  <c r="D119" i="24"/>
  <c r="H119" i="24"/>
  <c r="E119" i="24"/>
  <c r="I119" i="24"/>
  <c r="F119" i="24"/>
  <c r="E80" i="26"/>
  <c r="I80" i="26"/>
  <c r="D98" i="24"/>
  <c r="F108" i="24"/>
  <c r="F104" i="24"/>
  <c r="F100" i="24"/>
  <c r="G97" i="24"/>
  <c r="G105" i="24"/>
  <c r="E107" i="24"/>
  <c r="E103" i="24"/>
  <c r="H80" i="26"/>
  <c r="D80" i="26"/>
  <c r="G80" i="26"/>
  <c r="C80" i="26"/>
  <c r="F80" i="26"/>
  <c r="C107" i="24"/>
  <c r="C103" i="24"/>
  <c r="C99" i="24"/>
  <c r="I108" i="24"/>
  <c r="E108" i="24"/>
  <c r="H107" i="24"/>
  <c r="D107" i="24"/>
  <c r="G106" i="24"/>
  <c r="F105" i="24"/>
  <c r="I104" i="24"/>
  <c r="E104" i="24"/>
  <c r="H103" i="24"/>
  <c r="D103" i="24"/>
  <c r="G102" i="24"/>
  <c r="F101" i="24"/>
  <c r="I100" i="24"/>
  <c r="E100" i="24"/>
  <c r="H99" i="24"/>
  <c r="D99" i="24"/>
  <c r="G98" i="24"/>
  <c r="F97" i="24"/>
  <c r="C106" i="24"/>
  <c r="C102" i="24"/>
  <c r="C98" i="24"/>
  <c r="H108" i="24"/>
  <c r="D108" i="24"/>
  <c r="G107" i="24"/>
  <c r="F106" i="24"/>
  <c r="I105" i="24"/>
  <c r="E105" i="24"/>
  <c r="H104" i="24"/>
  <c r="D104" i="24"/>
  <c r="G103" i="24"/>
  <c r="F102" i="24"/>
  <c r="I101" i="24"/>
  <c r="E101" i="24"/>
  <c r="H100" i="24"/>
  <c r="D100" i="24"/>
  <c r="G99" i="24"/>
  <c r="F98" i="24"/>
  <c r="I97" i="24"/>
  <c r="E97" i="24"/>
  <c r="C105" i="24"/>
  <c r="C101" i="24"/>
  <c r="C97" i="24"/>
  <c r="G108" i="24"/>
  <c r="F107" i="24"/>
  <c r="I106" i="24"/>
  <c r="E106" i="24"/>
  <c r="H105" i="24"/>
  <c r="D105" i="24"/>
  <c r="G104" i="24"/>
  <c r="F103" i="24"/>
  <c r="I102" i="24"/>
  <c r="E102" i="24"/>
  <c r="H101" i="24"/>
  <c r="D101" i="24"/>
  <c r="G100" i="24"/>
  <c r="F99" i="24"/>
  <c r="I98" i="24"/>
  <c r="E98" i="24"/>
  <c r="H97" i="24"/>
  <c r="D97" i="24"/>
  <c r="C108" i="24"/>
  <c r="C104" i="24"/>
  <c r="C100" i="24"/>
  <c r="I107" i="24"/>
  <c r="H106" i="24"/>
  <c r="I103" i="24"/>
  <c r="H102" i="24"/>
  <c r="I99" i="24"/>
  <c r="H98" i="24"/>
  <c r="J80" i="26" l="1"/>
  <c r="C8" i="12"/>
  <c r="K97" i="24"/>
  <c r="K132" i="24"/>
  <c r="K134" i="24"/>
  <c r="K131" i="24"/>
  <c r="K133" i="24"/>
  <c r="D8" i="12"/>
  <c r="K129" i="24"/>
  <c r="K128" i="24"/>
  <c r="K127" i="24"/>
  <c r="K126" i="24"/>
  <c r="K121" i="24"/>
  <c r="K125" i="24"/>
  <c r="K124" i="24"/>
  <c r="K123" i="24"/>
  <c r="K122" i="24"/>
  <c r="K130" i="24"/>
  <c r="K120" i="24"/>
  <c r="K99" i="24"/>
  <c r="K104" i="24"/>
  <c r="K102" i="24"/>
  <c r="K108" i="24"/>
  <c r="K106" i="24"/>
  <c r="K107" i="24"/>
  <c r="K103" i="24"/>
  <c r="K105" i="24"/>
  <c r="K100" i="24"/>
  <c r="K101" i="24"/>
  <c r="K98" i="24"/>
  <c r="K119" i="24"/>
  <c r="D6" i="12" l="1"/>
  <c r="E82" i="26" l="1"/>
  <c r="F82" i="26"/>
  <c r="G82" i="26"/>
  <c r="H82" i="26"/>
  <c r="I82" i="26"/>
  <c r="D82" i="26"/>
  <c r="E6" i="29" l="1"/>
  <c r="D7" i="29"/>
  <c r="J83" i="26"/>
  <c r="G83" i="26"/>
  <c r="D83" i="26"/>
  <c r="E70" i="24" l="1"/>
  <c r="C82" i="25"/>
  <c r="F70" i="24" l="1"/>
  <c r="B73" i="24" l="1"/>
  <c r="F38" i="27" l="1"/>
  <c r="C9" i="12" s="1"/>
  <c r="G164" i="32"/>
  <c r="G35" i="29" s="1"/>
  <c r="D164" i="32"/>
  <c r="D35" i="29" s="1"/>
  <c r="F164" i="32"/>
  <c r="F35" i="29" s="1"/>
  <c r="E164" i="32"/>
  <c r="E35" i="29" s="1"/>
  <c r="F165" i="32"/>
  <c r="F36" i="29" s="1"/>
  <c r="D165" i="32"/>
  <c r="D36" i="29" s="1"/>
  <c r="E165" i="32"/>
  <c r="E36" i="29" s="1"/>
  <c r="G165" i="32"/>
  <c r="G36" i="29" s="1"/>
  <c r="G82" i="25"/>
  <c r="C7" i="12" s="1"/>
  <c r="I22" i="28"/>
  <c r="C13" i="12" s="1"/>
  <c r="G96" i="24" l="1"/>
  <c r="F96" i="24"/>
  <c r="D96" i="24"/>
  <c r="I96" i="24"/>
  <c r="H96" i="24"/>
  <c r="E96" i="24"/>
  <c r="C96" i="24"/>
  <c r="K118" i="24" l="1"/>
  <c r="K96" i="24"/>
  <c r="C6" i="12" l="1"/>
  <c r="C10" i="12" s="1"/>
  <c r="D10" i="12" l="1"/>
  <c r="C12" i="12" l="1"/>
  <c r="C14" i="12" l="1"/>
  <c r="D14" i="12" l="1"/>
  <c r="C15" i="12"/>
  <c r="F15" i="12"/>
  <c r="F13" i="29" l="1"/>
  <c r="D5" i="29"/>
  <c r="E25" i="29"/>
  <c r="D31" i="29"/>
  <c r="E31" i="29"/>
  <c r="E9" i="29"/>
  <c r="D9" i="29"/>
  <c r="D21" i="29"/>
  <c r="E21" i="29"/>
  <c r="E19" i="29"/>
  <c r="D19" i="29"/>
  <c r="D25" i="29"/>
  <c r="D13" i="29"/>
  <c r="E5" i="29"/>
  <c r="E13" i="29"/>
  <c r="G15" i="12"/>
  <c r="B6" i="29"/>
  <c r="B25" i="29"/>
  <c r="B5" i="29"/>
  <c r="B7" i="29"/>
  <c r="B15" i="29"/>
  <c r="B29" i="29"/>
  <c r="B11" i="29"/>
  <c r="B8" i="29"/>
  <c r="B23" i="29"/>
  <c r="B17" i="29"/>
  <c r="B19" i="29"/>
  <c r="B22" i="29"/>
  <c r="B10" i="29"/>
  <c r="B21" i="29"/>
  <c r="B24" i="29"/>
  <c r="B16" i="29"/>
  <c r="B13" i="29"/>
  <c r="D15" i="12"/>
  <c r="B14" i="29"/>
  <c r="B12" i="29"/>
  <c r="B20" i="29"/>
  <c r="B30" i="29"/>
  <c r="B33" i="29"/>
  <c r="B28" i="29"/>
  <c r="B31" i="29"/>
  <c r="B27" i="29"/>
  <c r="B9" i="29"/>
  <c r="B18" i="29"/>
  <c r="B32" i="29"/>
  <c r="B26" i="29"/>
</calcChain>
</file>

<file path=xl/sharedStrings.xml><?xml version="1.0" encoding="utf-8"?>
<sst xmlns="http://schemas.openxmlformats.org/spreadsheetml/2006/main" count="640" uniqueCount="345">
  <si>
    <t>Recurrent Costs</t>
  </si>
  <si>
    <t>Drugs and Supplies</t>
  </si>
  <si>
    <t>Capital Costs</t>
  </si>
  <si>
    <t>External lab services</t>
  </si>
  <si>
    <t>Cleaning services</t>
  </si>
  <si>
    <t>Insurance</t>
  </si>
  <si>
    <t>Telephone</t>
  </si>
  <si>
    <t>Electricity</t>
  </si>
  <si>
    <t>Water</t>
  </si>
  <si>
    <t>Internet</t>
  </si>
  <si>
    <t>Waste Management</t>
  </si>
  <si>
    <t>Support Staff</t>
  </si>
  <si>
    <t>Accounts clerk</t>
  </si>
  <si>
    <t>Assistant accountant</t>
  </si>
  <si>
    <t>Assistant HR officer</t>
  </si>
  <si>
    <t>Clerk</t>
  </si>
  <si>
    <t>Data Manager</t>
  </si>
  <si>
    <t>Driver</t>
  </si>
  <si>
    <t>Guard</t>
  </si>
  <si>
    <t>Housekeeping</t>
  </si>
  <si>
    <t>Office Manager</t>
  </si>
  <si>
    <t>Porter</t>
  </si>
  <si>
    <t>Reception</t>
  </si>
  <si>
    <t>4-Wheel Drive</t>
  </si>
  <si>
    <t>Ambulances</t>
  </si>
  <si>
    <t>Bicycle</t>
  </si>
  <si>
    <t>Bus</t>
  </si>
  <si>
    <t>Cars</t>
  </si>
  <si>
    <t>Motorcycle</t>
  </si>
  <si>
    <t>Number of Units</t>
  </si>
  <si>
    <t>Capital cost of one unit</t>
  </si>
  <si>
    <t>TOTAL</t>
  </si>
  <si>
    <t>Essential cells that should be completed</t>
  </si>
  <si>
    <t>Calculated Data - No data entry required</t>
  </si>
  <si>
    <t>Clinical officer</t>
  </si>
  <si>
    <t>Patient gowns</t>
  </si>
  <si>
    <t>Pre-packaged rape kit</t>
  </si>
  <si>
    <t>Swabs</t>
  </si>
  <si>
    <t>Vaginal swabs</t>
  </si>
  <si>
    <t>Blood tubes</t>
  </si>
  <si>
    <t>Urine bottles</t>
  </si>
  <si>
    <t>Paper bags</t>
  </si>
  <si>
    <t>HIV rapid test kit</t>
  </si>
  <si>
    <t>Pregnancy test kit</t>
  </si>
  <si>
    <t>HIV PEP</t>
  </si>
  <si>
    <t>STI prophylaxis/treatment</t>
  </si>
  <si>
    <t>Emergency contraceptives</t>
  </si>
  <si>
    <t>Analgesia</t>
  </si>
  <si>
    <t>Tranquilizers</t>
  </si>
  <si>
    <t>Antiemetics</t>
  </si>
  <si>
    <t>Culture and sensitivity testing</t>
  </si>
  <si>
    <t>DNA tests</t>
  </si>
  <si>
    <t>VDRL</t>
  </si>
  <si>
    <t>Hepatitis B surface antigen tests</t>
  </si>
  <si>
    <t xml:space="preserve">FBP </t>
  </si>
  <si>
    <t>Blood grouping and Cross matching</t>
  </si>
  <si>
    <t>Blood chemistry</t>
  </si>
  <si>
    <t>Examination couch</t>
  </si>
  <si>
    <t>Working angle lamp</t>
  </si>
  <si>
    <t>Speculum</t>
  </si>
  <si>
    <t>Vaginal retractor</t>
  </si>
  <si>
    <t>Colposcope</t>
  </si>
  <si>
    <t>Sharps container</t>
  </si>
  <si>
    <t>Lockable cabinet for forensic evidence</t>
  </si>
  <si>
    <t>Examination screen</t>
  </si>
  <si>
    <t>Mackintosh for examination bed</t>
  </si>
  <si>
    <t>Microscope</t>
  </si>
  <si>
    <t>SOPs, wall charts</t>
  </si>
  <si>
    <t>IEC materials and referral handouts</t>
  </si>
  <si>
    <t>Total Recurrent Cost</t>
  </si>
  <si>
    <t>Total Cost</t>
  </si>
  <si>
    <t>Total Capital Cost</t>
  </si>
  <si>
    <t xml:space="preserve"> </t>
  </si>
  <si>
    <t>Return to Menu</t>
  </si>
  <si>
    <t>Cost per item</t>
  </si>
  <si>
    <t>Examination gloves</t>
  </si>
  <si>
    <t>Fuel  (partially or completely for GBV activity)</t>
  </si>
  <si>
    <t>Rent of equipment for outreach events</t>
  </si>
  <si>
    <t>Rent of vehicles for outreach events</t>
  </si>
  <si>
    <t>Rent of outreach event space</t>
  </si>
  <si>
    <t>Date or year of purchase</t>
  </si>
  <si>
    <t>Lifespan/Replacement Period (this is the period from purchase until deterioration)</t>
  </si>
  <si>
    <t>Background Information</t>
  </si>
  <si>
    <t xml:space="preserve">About this costing tool: </t>
  </si>
  <si>
    <t>Total</t>
  </si>
  <si>
    <t>(day/month/year)</t>
  </si>
  <si>
    <t xml:space="preserve">Date of rate: </t>
  </si>
  <si>
    <t>Counselling</t>
  </si>
  <si>
    <t>Other counseling</t>
  </si>
  <si>
    <t>Referrals</t>
  </si>
  <si>
    <t>Medical Treatment for Injuries</t>
  </si>
  <si>
    <t>Last 6 months</t>
  </si>
  <si>
    <t>Conducting Exam</t>
  </si>
  <si>
    <t>Training</t>
  </si>
  <si>
    <t>Drop-down menu</t>
  </si>
  <si>
    <t>Assessing physical state</t>
  </si>
  <si>
    <t>Assessing mental state</t>
  </si>
  <si>
    <t>Conducting forensic exam</t>
  </si>
  <si>
    <t>Examinations</t>
  </si>
  <si>
    <t>Forensic Exam</t>
  </si>
  <si>
    <t>Collecting evidence</t>
  </si>
  <si>
    <t>Filling PF3 form</t>
  </si>
  <si>
    <t>Psychsocial counseling</t>
  </si>
  <si>
    <t>Pregnancy/family planning counselling</t>
  </si>
  <si>
    <t>HIV and HIV test counselling</t>
  </si>
  <si>
    <t>PEP adeherence  counselling</t>
  </si>
  <si>
    <t>Medical treatment</t>
  </si>
  <si>
    <t>Graphs - Costs</t>
  </si>
  <si>
    <t>GBV Program Cost Calculator: Assessing the Costs of GBV Interventions in Clinical Settings</t>
  </si>
  <si>
    <t xml:space="preserve">Facility Type </t>
  </si>
  <si>
    <t>Facility ID</t>
  </si>
  <si>
    <t>All types of GBV/VAC</t>
  </si>
  <si>
    <t>Sexual Violence</t>
  </si>
  <si>
    <t>Physical Violence</t>
  </si>
  <si>
    <t>Emotional Violence</t>
  </si>
  <si>
    <t>Neglect</t>
  </si>
  <si>
    <t xml:space="preserve">Number of client encounters </t>
  </si>
  <si>
    <t>Number of clients</t>
  </si>
  <si>
    <t xml:space="preserve">Number of clients </t>
  </si>
  <si>
    <t>Number of client encounters</t>
  </si>
  <si>
    <t xml:space="preserve">Number of clients  </t>
  </si>
  <si>
    <t>Last 3 months</t>
  </si>
  <si>
    <t>Last 12 months</t>
  </si>
  <si>
    <t>Service component delivered</t>
  </si>
  <si>
    <t>GBV screening and counselling</t>
  </si>
  <si>
    <t>Counseling</t>
  </si>
  <si>
    <t>Psychosocial counseling</t>
  </si>
  <si>
    <t>Pregnancy/family planning counseling</t>
  </si>
  <si>
    <t>HIV and HIV test counseling</t>
  </si>
  <si>
    <t>PEP adeherence  counseling</t>
  </si>
  <si>
    <t>Tests Performed</t>
  </si>
  <si>
    <t xml:space="preserve">Pregnancy test </t>
  </si>
  <si>
    <t xml:space="preserve">HIV test </t>
  </si>
  <si>
    <t xml:space="preserve">STI test </t>
  </si>
  <si>
    <t xml:space="preserve">Family planning method </t>
  </si>
  <si>
    <t xml:space="preserve">Emergency contraception </t>
  </si>
  <si>
    <t xml:space="preserve">PEP for HIV </t>
  </si>
  <si>
    <t xml:space="preserve">Tetanus Toxoid </t>
  </si>
  <si>
    <t>To other departments at this facility</t>
  </si>
  <si>
    <t>To services outside this facility</t>
  </si>
  <si>
    <t>Sexual violence</t>
  </si>
  <si>
    <t>Physical violence</t>
  </si>
  <si>
    <t>Emotional violence</t>
  </si>
  <si>
    <t>Summary data for graphs</t>
  </si>
  <si>
    <t>Service Delivery Statistics</t>
  </si>
  <si>
    <t>Table 1. Country and currency</t>
  </si>
  <si>
    <t>Table 2. Facility information</t>
  </si>
  <si>
    <t>Guidelines source document:</t>
  </si>
  <si>
    <t xml:space="preserve">Table 3. Services that are to be provided to GBV clients according to established guidelines/protocol </t>
  </si>
  <si>
    <t>Table 4. Service delivery statistics</t>
  </si>
  <si>
    <t>List all medical cadre at the facility involved in GBV service delivery</t>
  </si>
  <si>
    <t>Number of staff supporting GBV services</t>
  </si>
  <si>
    <t>List all support staff cadre at the facility involved in supporting GBV service delivery</t>
  </si>
  <si>
    <t>STI test</t>
  </si>
  <si>
    <t>List all drugs and supplies used at the facility for GBV service delivery</t>
  </si>
  <si>
    <t>Propylaxis/Treatment Given</t>
  </si>
  <si>
    <t>STI treatment</t>
  </si>
  <si>
    <t>Annual staff cost of supporting GBV services</t>
  </si>
  <si>
    <t>Prophylaxis/Treatment Given</t>
  </si>
  <si>
    <t xml:space="preserve">Annual Operating Costs                       </t>
  </si>
  <si>
    <t>List all facility operations that support GBV service delivery</t>
  </si>
  <si>
    <t>Rental value of program office space (if applicable)</t>
  </si>
  <si>
    <t>% of operation supporting GBV service delivery</t>
  </si>
  <si>
    <t>List all equipment used at the facility for GBV service delivery</t>
  </si>
  <si>
    <t>Lockable cabinet for medical supplies</t>
  </si>
  <si>
    <t>% of use for GBV service delivery</t>
  </si>
  <si>
    <t>List all vehicles and other transportation equipment used at the facility for GBV service delivery</t>
  </si>
  <si>
    <t>Emergency vehicle and other transport equipment maintenance</t>
  </si>
  <si>
    <t xml:space="preserve">Building maintenance </t>
  </si>
  <si>
    <t>Other (Please describe)</t>
  </si>
  <si>
    <t>Facility rent</t>
  </si>
  <si>
    <t>Monthly property value/rent</t>
  </si>
  <si>
    <t>Annual property value/rent</t>
  </si>
  <si>
    <t>Property value</t>
  </si>
  <si>
    <t xml:space="preserve">Vehicles </t>
  </si>
  <si>
    <t xml:space="preserve">Equipment </t>
  </si>
  <si>
    <t>Cost per client encounter</t>
  </si>
  <si>
    <t>Service Delivery Guidelines</t>
  </si>
  <si>
    <t>Medical Staff</t>
  </si>
  <si>
    <t>Please click each cell for a drop-down menu. Select the appropriate response to indicate those services a client is to receive according to the guidelines.       1= yes; 0=no</t>
  </si>
  <si>
    <t>GBV service cost</t>
  </si>
  <si>
    <t>Equipment &amp; Vehicles</t>
  </si>
  <si>
    <t>Drugs &amp; Medical Supplies</t>
  </si>
  <si>
    <t>Facility &amp; Operations</t>
  </si>
  <si>
    <t xml:space="preserve">Annual GBV Service Cost                    </t>
  </si>
  <si>
    <t>Facility and Operations</t>
  </si>
  <si>
    <t xml:space="preserve">Tests </t>
  </si>
  <si>
    <t xml:space="preserve">Treatment/propylaxis </t>
  </si>
  <si>
    <t>Cost Summary</t>
  </si>
  <si>
    <t>Graphs - Service Delivery</t>
  </si>
  <si>
    <t>TOTAL COSTS</t>
  </si>
  <si>
    <t>% of time spent supporting GBV services</t>
  </si>
  <si>
    <t>Service Delivery Cost Category</t>
  </si>
  <si>
    <t>Service component</t>
  </si>
  <si>
    <t>The tool will calculate annual costs. Data for 3 and 6 months are included so that data can be extrapolated if 12 months of data aren't available.</t>
  </si>
  <si>
    <t xml:space="preserve">Please fill out unit cost information in column C. In the remaining columns, record the number of units used per client encounter for each service component. </t>
  </si>
  <si>
    <t>Go to Cost Summary</t>
  </si>
  <si>
    <t>Total cost by GBV service sub-component</t>
  </si>
  <si>
    <t>Total cost by GBVs service component</t>
  </si>
  <si>
    <t>Proportion of all GBV encounters</t>
  </si>
  <si>
    <t>Proportion of all GBV clients</t>
  </si>
  <si>
    <t>Rural</t>
  </si>
  <si>
    <t>Urban</t>
  </si>
  <si>
    <t>Hamlet</t>
  </si>
  <si>
    <t>Town</t>
  </si>
  <si>
    <t>Village</t>
  </si>
  <si>
    <t>% of time spent delivering GBV services at facility</t>
  </si>
  <si>
    <t>Average annual salary (including benefits)</t>
  </si>
  <si>
    <t>Testing</t>
  </si>
  <si>
    <t xml:space="preserve">Prophylaxis/treatment </t>
  </si>
  <si>
    <t>Non-clinical/admin time</t>
  </si>
  <si>
    <t>% of time on GBV</t>
  </si>
  <si>
    <r>
      <t xml:space="preserve">Table 6-A. Medical staff level of effort by GBV service component  (% of time spent on each component for average GBV case) </t>
    </r>
    <r>
      <rPr>
        <b/>
        <sz val="11"/>
        <color rgb="FFFF0000"/>
        <rFont val="Calibri"/>
        <family val="2"/>
        <scheme val="minor"/>
      </rPr>
      <t>This table will calculate automatically.</t>
    </r>
  </si>
  <si>
    <t xml:space="preserve">Total </t>
  </si>
  <si>
    <r>
      <t xml:space="preserve">Table 6-B.  Value of medical staff time apportioned across service components. </t>
    </r>
    <r>
      <rPr>
        <b/>
        <sz val="11"/>
        <color rgb="FFFF0000"/>
        <rFont val="Calibri"/>
        <family val="2"/>
        <scheme val="minor"/>
      </rPr>
      <t>This table will calculate automatically.</t>
    </r>
  </si>
  <si>
    <t xml:space="preserve">Prophylaxis/  treatment </t>
  </si>
  <si>
    <t>Total Clinical Minutes</t>
  </si>
  <si>
    <t>Total Cost per Encounter (Complete package)</t>
  </si>
  <si>
    <t>Total Cost per Client (Complete package)</t>
  </si>
  <si>
    <t xml:space="preserve">Table 6. Medical staff level of effort by GBV service component  (number of minutes spent on each component for average GBV case) </t>
  </si>
  <si>
    <t>3 months</t>
  </si>
  <si>
    <t>6 months</t>
  </si>
  <si>
    <t>12 months</t>
  </si>
  <si>
    <t>The following is a summary of the cost by cost component.</t>
  </si>
  <si>
    <t>Annualized</t>
  </si>
  <si>
    <t>Annualized total</t>
  </si>
  <si>
    <t>Cost of facility space</t>
  </si>
  <si>
    <t>Medical Officer</t>
  </si>
  <si>
    <t>Assistant Medical Officer</t>
  </si>
  <si>
    <t>Assistant Clinical Officer</t>
  </si>
  <si>
    <t>Social Welfare Officer</t>
  </si>
  <si>
    <t>Clinical Dentist</t>
  </si>
  <si>
    <t>Dental Therapist</t>
  </si>
  <si>
    <t>Pharmacist Technician</t>
  </si>
  <si>
    <t>Other (Please describe):</t>
  </si>
  <si>
    <t>Jan</t>
  </si>
  <si>
    <t>Feb</t>
  </si>
  <si>
    <t>Mar</t>
  </si>
  <si>
    <t>Apr</t>
  </si>
  <si>
    <t>May</t>
  </si>
  <si>
    <t>Jun</t>
  </si>
  <si>
    <t>Jul</t>
  </si>
  <si>
    <t>Aug</t>
  </si>
  <si>
    <t>Sep</t>
  </si>
  <si>
    <t>Oct</t>
  </si>
  <si>
    <t>Nov</t>
  </si>
  <si>
    <t>Dec</t>
  </si>
  <si>
    <t>Which months have total attendance data? Mark X</t>
  </si>
  <si>
    <t>Which months have outpatient visit data? Mark X</t>
  </si>
  <si>
    <t xml:space="preserve">Which months have admission data? Mark X </t>
  </si>
  <si>
    <t>Number of facility attendance</t>
  </si>
  <si>
    <t>Number of admission</t>
  </si>
  <si>
    <t>Number of outpatient visits</t>
  </si>
  <si>
    <t>Number of GBV encounters/visits</t>
  </si>
  <si>
    <t>How many months have GBV encounter/visit data? Mark X</t>
  </si>
  <si>
    <t>Number of Sexual Violence encounters/visits</t>
  </si>
  <si>
    <t>Number of Emotional Violence encounters/visits</t>
  </si>
  <si>
    <t>Number of Neglect encounters/visits</t>
  </si>
  <si>
    <t xml:space="preserve">Nurse </t>
  </si>
  <si>
    <t>Medical  Attendant</t>
  </si>
  <si>
    <t>Lab technician</t>
  </si>
  <si>
    <t>Lab Assistant</t>
  </si>
  <si>
    <t>Technicians</t>
  </si>
  <si>
    <t>Administrator</t>
  </si>
  <si>
    <t>Office Attendant</t>
  </si>
  <si>
    <t>Store Clerk/Keeper</t>
  </si>
  <si>
    <t>Investigation form</t>
  </si>
  <si>
    <t>GBV Medical Form</t>
  </si>
  <si>
    <t>Consent form</t>
  </si>
  <si>
    <t>Referral form</t>
  </si>
  <si>
    <t>PF3 form</t>
  </si>
  <si>
    <t>Emergency clothes</t>
  </si>
  <si>
    <t>Cleaning Towels</t>
  </si>
  <si>
    <t>Sterile Gloves</t>
  </si>
  <si>
    <t>Number of Physical Violence encounters/visits</t>
  </si>
  <si>
    <t>How many months have number of GBV client data? Mark X</t>
  </si>
  <si>
    <t>Number of GBV clients (if available, otherwise leave blank)</t>
  </si>
  <si>
    <t xml:space="preserve">Name of Facility   </t>
  </si>
  <si>
    <t xml:space="preserve">District </t>
  </si>
  <si>
    <r>
      <t xml:space="preserve">Location designation </t>
    </r>
    <r>
      <rPr>
        <b/>
        <sz val="11"/>
        <rFont val="Calibri"/>
        <family val="2"/>
        <scheme val="minor"/>
      </rPr>
      <t>Rural</t>
    </r>
    <r>
      <rPr>
        <b/>
        <sz val="11"/>
        <color theme="1"/>
        <rFont val="Calibri"/>
        <family val="2"/>
        <scheme val="minor"/>
      </rPr>
      <t xml:space="preserve"> or Urban</t>
    </r>
  </si>
  <si>
    <t>Syringes</t>
  </si>
  <si>
    <t>Vacutainer bottles</t>
  </si>
  <si>
    <t>Vacutainer needles</t>
  </si>
  <si>
    <t>Conducting Screening</t>
  </si>
  <si>
    <t>Year of purchase</t>
  </si>
  <si>
    <t>In Local Currency</t>
  </si>
  <si>
    <t>In USD</t>
  </si>
  <si>
    <t>Country</t>
  </si>
  <si>
    <t>Local Currency</t>
  </si>
  <si>
    <t>Region/State</t>
  </si>
  <si>
    <t>Exchange rate with US Dollar</t>
  </si>
  <si>
    <t>City</t>
  </si>
  <si>
    <t>Total if data are not available by month</t>
  </si>
  <si>
    <t>Note 1: Data for these tables should be available from the facility register, monthly summary reports or national health management system</t>
  </si>
  <si>
    <t>Note 2: It is important that the facility have a minimum of three months of GBV client data to generate the cost per GBV client per visit/encounter</t>
  </si>
  <si>
    <t>Cost by Service Component</t>
  </si>
  <si>
    <t xml:space="preserve">City, town , hamlet or village </t>
  </si>
  <si>
    <t xml:space="preserve">Note: This table is used to calculate costs for the complete package of services for each type of violence as defined in the national or regional/state GBV management guidelines. </t>
  </si>
  <si>
    <t>x</t>
  </si>
  <si>
    <t>Next Data tab</t>
  </si>
  <si>
    <t>How many months have Sexual Violence encounter data? Mark X</t>
  </si>
  <si>
    <t>How many months have Physical Violence encounter data? Mark X</t>
  </si>
  <si>
    <t>How many months have Emotional Violence encounter data? Mark X</t>
  </si>
  <si>
    <t>How many months have Neglect encounter data? Mark X</t>
  </si>
  <si>
    <t>Average Annual salary cost (including benefits)</t>
  </si>
  <si>
    <t>Year</t>
  </si>
  <si>
    <t>Current Year</t>
  </si>
  <si>
    <t>Calculated GBV Share of service delivery</t>
  </si>
  <si>
    <t>Staff 1</t>
  </si>
  <si>
    <t>Staff 2</t>
  </si>
  <si>
    <t>Staff 3</t>
  </si>
  <si>
    <t>Staff 4</t>
  </si>
  <si>
    <t>Staff 5</t>
  </si>
  <si>
    <t>Staff 6</t>
  </si>
  <si>
    <t>Staff 7</t>
  </si>
  <si>
    <t>Staff 8</t>
  </si>
  <si>
    <t>Staff 9</t>
  </si>
  <si>
    <t>Staff 10</t>
  </si>
  <si>
    <t>Average Salary</t>
  </si>
  <si>
    <t>Table 5A.Salary information for medical staff who provide post-GBV services</t>
  </si>
  <si>
    <t>Salary for each staff</t>
  </si>
  <si>
    <t>Level of effort</t>
  </si>
  <si>
    <t>Average LOE</t>
  </si>
  <si>
    <t>Table 5C. Calculated Salary cost for medical staff</t>
  </si>
  <si>
    <t>Table 7C. Calculated post-GBV service support staff</t>
  </si>
  <si>
    <t>Table 7B. Level of effort for  post-GBV service support staff</t>
  </si>
  <si>
    <t>Table 7A. Salary information for  post-GBV service support staff</t>
  </si>
  <si>
    <t>Cost of services specified in the management guidelines in Local currency</t>
  </si>
  <si>
    <t>Cost of services specified in the management guidelines in USD</t>
  </si>
  <si>
    <t>Estimated normative cost per client encouter  by type of violence</t>
  </si>
  <si>
    <t>The following is a summary of the cost of each service delivery component in USD</t>
  </si>
  <si>
    <t>The following is a summary of the cost of each service delivery component in local currency</t>
  </si>
  <si>
    <t xml:space="preserve">4A. Availability of Data  </t>
  </si>
  <si>
    <t>4B. Service Delivery Summary by Type of GBV/VAC</t>
  </si>
  <si>
    <t>4C. Service Delivery by Service Component</t>
  </si>
  <si>
    <t>4D. Number of clients by service component</t>
  </si>
  <si>
    <t>Table 5B. Level of effort of medical staff for GBV services</t>
  </si>
  <si>
    <t>Table 9. Size and cost of facility space</t>
  </si>
  <si>
    <t>Table 10. Recurrent Operations Costs</t>
  </si>
  <si>
    <t xml:space="preserve">Table 11. Medical Equipment: Availability, Costs, and Use </t>
  </si>
  <si>
    <t xml:space="preserve">Table 12. Vehicles and Other Transportation Equipment: Availability, Costs, and Use </t>
  </si>
  <si>
    <t>Table 8A. Cost of drugs and supplies and number used in a single GBV client encounter</t>
  </si>
  <si>
    <t xml:space="preserve">Table 8B. Drug and medical supply cost by service component. </t>
  </si>
  <si>
    <t xml:space="preserve">
</t>
  </si>
  <si>
    <t xml:space="preserve">The GBV Program Cost Calculator was created by the Health Policy Project (HPP), with support from USAID and PEPFAR. It is available at no cost for use by anyone. All uses of the GBV Program Cost Calculator should credit HPP and USAID as the source of the model, using the citation below. HPP does not verify the results of applications performed independently, and results should be presented as estimates. 
HPP kindly requests that individuals, institutions, and programs using the model inform Futures Group of such use so that we better understand its reach and impact, by contacting policyinfo@futuresgroup.com. Users are also welcome to submit comments and suggestions to improve the model to the same address.                                                                                    Suggested citation: Health Policy Project, United States Agency for International Development (USAID), and U.S. President's Emergency Plan for AIDS Relief (PEPFAR). 2015. GBV Program Cost Calculator. Washington, DC: Futures Group, Health Policy Project.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</si>
</sst>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4" formatCode="_(&quot;$&quot;* #,##0.00_);_(&quot;$&quot;* \(#,##0.00\);_(&quot;$&quot;* &quot;-&quot;??_);_(@_)"/>
    <numFmt numFmtId="43" formatCode="_(* #,##0.00_);_(* \(#,##0.00\);_(* &quot;-&quot;??_);_(@_)"/>
    <numFmt numFmtId="164" formatCode="_-[$$-409]* #,##0.00_ ;_-[$$-409]* \-#,##0.00\ ;_-[$$-409]* &quot;-&quot;??_ ;_-@_ "/>
    <numFmt numFmtId="165" formatCode="[$-F800]dddd\,\ mmmm\ dd\,\ yyyy"/>
    <numFmt numFmtId="166" formatCode="_(* #,##0_);_(* \(#,##0\);_(* &quot;-&quot;??_);_(@_)"/>
    <numFmt numFmtId="167" formatCode="0.0"/>
    <numFmt numFmtId="168" formatCode="d/m/yyyy;@"/>
  </numFmts>
  <fonts count="29" x14ac:knownFonts="1">
    <font>
      <sz val="11"/>
      <color theme="1"/>
      <name val="Calibri"/>
      <family val="2"/>
      <scheme val="minor"/>
    </font>
    <font>
      <sz val="10"/>
      <name val="Arial"/>
      <family val="2"/>
    </font>
    <font>
      <b/>
      <sz val="11"/>
      <name val="Calibri"/>
      <family val="2"/>
      <scheme val="minor"/>
    </font>
    <font>
      <sz val="11"/>
      <name val="Calibri"/>
      <family val="2"/>
      <scheme val="minor"/>
    </font>
    <font>
      <u/>
      <sz val="11"/>
      <color theme="10"/>
      <name val="Calibri"/>
      <family val="2"/>
      <scheme val="minor"/>
    </font>
    <font>
      <sz val="10"/>
      <name val="Arial"/>
      <family val="2"/>
      <charset val="204"/>
    </font>
    <font>
      <u/>
      <sz val="10"/>
      <color indexed="12"/>
      <name val="Arial"/>
      <family val="2"/>
    </font>
    <font>
      <b/>
      <sz val="12"/>
      <color theme="1"/>
      <name val="Calibri"/>
      <family val="2"/>
      <scheme val="minor"/>
    </font>
    <font>
      <sz val="10"/>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i/>
      <sz val="11"/>
      <color theme="1"/>
      <name val="Calibri"/>
      <family val="2"/>
      <scheme val="minor"/>
    </font>
    <font>
      <sz val="11"/>
      <color theme="1"/>
      <name val="Calibri"/>
      <family val="2"/>
      <scheme val="minor"/>
    </font>
    <font>
      <b/>
      <sz val="10"/>
      <color theme="1"/>
      <name val="Calibri"/>
      <family val="2"/>
      <scheme val="minor"/>
    </font>
    <font>
      <sz val="10"/>
      <name val="Arial"/>
      <family val="2"/>
    </font>
    <font>
      <sz val="12"/>
      <color theme="1"/>
      <name val="Calibri"/>
      <family val="2"/>
      <scheme val="minor"/>
    </font>
    <font>
      <sz val="12"/>
      <name val="Calibri"/>
      <family val="2"/>
      <scheme val="minor"/>
    </font>
    <font>
      <b/>
      <sz val="12"/>
      <name val="Calibri"/>
      <family val="2"/>
      <scheme val="minor"/>
    </font>
    <font>
      <sz val="11"/>
      <color rgb="FFFF0000"/>
      <name val="Calibri"/>
      <family val="2"/>
      <scheme val="minor"/>
    </font>
    <font>
      <sz val="36"/>
      <color theme="1"/>
      <name val="Calibri"/>
      <family val="2"/>
      <scheme val="minor"/>
    </font>
    <font>
      <b/>
      <sz val="10"/>
      <color rgb="FFFF0000"/>
      <name val="Calibri"/>
      <family val="2"/>
      <scheme val="minor"/>
    </font>
    <font>
      <b/>
      <sz val="11"/>
      <color rgb="FFFF0000"/>
      <name val="Calibri"/>
      <family val="2"/>
      <scheme val="minor"/>
    </font>
    <font>
      <sz val="10"/>
      <color rgb="FFFF0000"/>
      <name val="Calibri"/>
      <family val="2"/>
      <scheme val="minor"/>
    </font>
    <font>
      <b/>
      <sz val="10"/>
      <name val="Calibri"/>
      <family val="2"/>
      <scheme val="minor"/>
    </font>
    <font>
      <i/>
      <sz val="10"/>
      <name val="Calibri"/>
      <family val="2"/>
      <scheme val="minor"/>
    </font>
    <font>
      <b/>
      <i/>
      <sz val="11"/>
      <color theme="1"/>
      <name val="Calibri"/>
      <family val="2"/>
      <scheme val="minor"/>
    </font>
    <font>
      <sz val="11"/>
      <color rgb="FF1F497D"/>
      <name val="Calibri"/>
      <family val="2"/>
      <scheme val="minor"/>
    </font>
    <font>
      <sz val="14"/>
      <color rgb="FF1F497D"/>
      <name val="Calibri"/>
      <family val="2"/>
      <scheme val="minor"/>
    </font>
  </fonts>
  <fills count="15">
    <fill>
      <patternFill patternType="none"/>
    </fill>
    <fill>
      <patternFill patternType="gray125"/>
    </fill>
    <fill>
      <patternFill patternType="solid">
        <fgColor theme="5" tint="0.79998168889431442"/>
        <bgColor rgb="FF000000"/>
      </patternFill>
    </fill>
    <fill>
      <patternFill patternType="solid">
        <fgColor theme="5" tint="0.59999389629810485"/>
        <bgColor indexed="64"/>
      </patternFill>
    </fill>
    <fill>
      <patternFill patternType="solid">
        <fgColor theme="1"/>
        <bgColor indexed="64"/>
      </patternFill>
    </fill>
    <fill>
      <patternFill patternType="solid">
        <fgColor rgb="FF92D050"/>
        <bgColor indexed="64"/>
      </patternFill>
    </fill>
    <fill>
      <patternFill patternType="solid">
        <fgColor rgb="FFFFFF00"/>
        <bgColor indexed="64"/>
      </patternFill>
    </fill>
    <fill>
      <patternFill patternType="solid">
        <fgColor rgb="FFCCFF99"/>
        <bgColor indexed="64"/>
      </patternFill>
    </fill>
    <fill>
      <patternFill patternType="solid">
        <fgColor rgb="FFCCFF99"/>
        <bgColor rgb="FF000000"/>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DCE6F1"/>
        <bgColor rgb="FF000000"/>
      </patternFill>
    </fill>
    <fill>
      <patternFill patternType="solid">
        <fgColor rgb="FFF2F2F2"/>
        <bgColor rgb="FF000000"/>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ck">
        <color indexed="64"/>
      </left>
      <right style="medium">
        <color indexed="64"/>
      </right>
      <top style="medium">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ck">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double">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s>
  <cellStyleXfs count="11">
    <xf numFmtId="0" fontId="0" fillId="0" borderId="0"/>
    <xf numFmtId="0" fontId="4" fillId="0" borderId="0" applyNumberFormat="0" applyFill="0" applyBorder="0" applyAlignment="0" applyProtection="0"/>
    <xf numFmtId="0" fontId="1" fillId="0" borderId="0"/>
    <xf numFmtId="0" fontId="6"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xf numFmtId="0" fontId="5" fillId="0" borderId="0" applyBorder="0"/>
    <xf numFmtId="44" fontId="13" fillId="0" borderId="0" applyFont="0" applyFill="0" applyBorder="0" applyAlignment="0" applyProtection="0"/>
    <xf numFmtId="9" fontId="13" fillId="0" borderId="0" applyFont="0" applyFill="0" applyBorder="0" applyAlignment="0" applyProtection="0"/>
    <xf numFmtId="0" fontId="15" fillId="0" borderId="0"/>
    <xf numFmtId="44" fontId="1" fillId="0" borderId="0" applyFont="0" applyFill="0" applyBorder="0" applyAlignment="0" applyProtection="0"/>
  </cellStyleXfs>
  <cellXfs count="427">
    <xf numFmtId="0" fontId="0" fillId="0" borderId="0" xfId="0"/>
    <xf numFmtId="0" fontId="8" fillId="0" borderId="0" xfId="0" applyFont="1"/>
    <xf numFmtId="0" fontId="0" fillId="0" borderId="0" xfId="0" applyFont="1" applyBorder="1"/>
    <xf numFmtId="0" fontId="0" fillId="0" borderId="0" xfId="0" applyFont="1"/>
    <xf numFmtId="0" fontId="0" fillId="0" borderId="0" xfId="0" applyFont="1" applyFill="1" applyBorder="1" applyAlignment="1">
      <alignment horizontal="center" vertical="top" wrapText="1"/>
    </xf>
    <xf numFmtId="44" fontId="0" fillId="0" borderId="0" xfId="7" applyFont="1" applyFill="1" applyBorder="1"/>
    <xf numFmtId="44" fontId="0" fillId="0" borderId="0" xfId="0" applyNumberFormat="1" applyFont="1" applyFill="1" applyBorder="1"/>
    <xf numFmtId="0" fontId="9" fillId="0" borderId="0" xfId="0" applyFont="1" applyBorder="1"/>
    <xf numFmtId="0" fontId="11" fillId="0" borderId="0" xfId="0" applyFont="1" applyBorder="1" applyAlignment="1">
      <alignment vertical="center" wrapText="1"/>
    </xf>
    <xf numFmtId="0" fontId="9" fillId="0" borderId="0" xfId="0" applyFont="1"/>
    <xf numFmtId="0" fontId="0" fillId="0" borderId="0" xfId="0" applyFill="1" applyBorder="1" applyAlignment="1">
      <alignment horizontal="left" vertical="top"/>
    </xf>
    <xf numFmtId="0" fontId="0" fillId="0" borderId="0" xfId="0" applyFont="1" applyFill="1" applyBorder="1"/>
    <xf numFmtId="0" fontId="0" fillId="0" borderId="0" xfId="0" applyFill="1"/>
    <xf numFmtId="0" fontId="9" fillId="0" borderId="0" xfId="0" applyFont="1" applyAlignment="1">
      <alignment horizontal="left"/>
    </xf>
    <xf numFmtId="0" fontId="0" fillId="0" borderId="0" xfId="0" applyFill="1" applyBorder="1" applyAlignment="1">
      <alignment horizontal="left"/>
    </xf>
    <xf numFmtId="0" fontId="9" fillId="0" borderId="0" xfId="0" applyFont="1" applyFill="1" applyBorder="1" applyAlignment="1">
      <alignment horizontal="left"/>
    </xf>
    <xf numFmtId="0" fontId="2" fillId="2" borderId="0" xfId="0" applyFont="1" applyFill="1" applyAlignment="1">
      <alignment wrapText="1"/>
    </xf>
    <xf numFmtId="0" fontId="0" fillId="0" borderId="0" xfId="0" applyFont="1" applyFill="1" applyBorder="1" applyAlignment="1">
      <alignment vertical="top" wrapText="1"/>
    </xf>
    <xf numFmtId="0" fontId="2" fillId="8" borderId="0" xfId="0" applyFont="1" applyFill="1" applyAlignment="1">
      <alignment wrapText="1"/>
    </xf>
    <xf numFmtId="0" fontId="0" fillId="4" borderId="15" xfId="0" applyFont="1" applyFill="1" applyBorder="1"/>
    <xf numFmtId="0" fontId="9" fillId="0" borderId="0" xfId="0" applyFont="1" applyFill="1" applyBorder="1"/>
    <xf numFmtId="0" fontId="0" fillId="0" borderId="33" xfId="0" applyFont="1" applyBorder="1"/>
    <xf numFmtId="0" fontId="10" fillId="0" borderId="40" xfId="0" applyFont="1" applyBorder="1" applyAlignment="1">
      <alignment vertical="center" wrapText="1"/>
    </xf>
    <xf numFmtId="0" fontId="10" fillId="0" borderId="26" xfId="0" applyFont="1" applyBorder="1" applyAlignment="1">
      <alignment vertical="center" wrapText="1"/>
    </xf>
    <xf numFmtId="0" fontId="2" fillId="0" borderId="27" xfId="0" applyFont="1" applyBorder="1"/>
    <xf numFmtId="0" fontId="0" fillId="4" borderId="28" xfId="0" applyFont="1" applyFill="1" applyBorder="1"/>
    <xf numFmtId="0" fontId="0" fillId="6" borderId="0" xfId="0" applyFill="1"/>
    <xf numFmtId="0" fontId="0" fillId="0" borderId="0" xfId="0" applyFont="1" applyAlignment="1" applyProtection="1">
      <alignment horizontal="center"/>
    </xf>
    <xf numFmtId="0" fontId="0" fillId="0" borderId="0" xfId="0" applyFont="1" applyFill="1" applyBorder="1" applyAlignment="1">
      <alignment horizontal="left" vertical="top"/>
    </xf>
    <xf numFmtId="0" fontId="16" fillId="0" borderId="0" xfId="0" applyFont="1"/>
    <xf numFmtId="0" fontId="10" fillId="0" borderId="0" xfId="0" applyFont="1"/>
    <xf numFmtId="0" fontId="17" fillId="0" borderId="0" xfId="9" applyFont="1"/>
    <xf numFmtId="0" fontId="17" fillId="0" borderId="0" xfId="9" applyFont="1" applyFill="1" applyBorder="1" applyAlignment="1"/>
    <xf numFmtId="0" fontId="18" fillId="0" borderId="0" xfId="3" applyFont="1" applyAlignment="1" applyProtection="1"/>
    <xf numFmtId="0" fontId="17" fillId="0" borderId="0" xfId="3" applyFont="1" applyAlignment="1" applyProtection="1"/>
    <xf numFmtId="0" fontId="0" fillId="0" borderId="0" xfId="0" applyFont="1" applyFill="1"/>
    <xf numFmtId="0" fontId="3" fillId="0" borderId="0" xfId="0" applyFont="1" applyProtection="1"/>
    <xf numFmtId="0" fontId="2" fillId="0" borderId="0" xfId="0" applyFont="1" applyFill="1" applyBorder="1" applyProtection="1"/>
    <xf numFmtId="0" fontId="3" fillId="0" borderId="0" xfId="0" applyFont="1" applyFill="1" applyBorder="1" applyAlignment="1" applyProtection="1">
      <alignment horizontal="right"/>
      <protection locked="0"/>
    </xf>
    <xf numFmtId="164" fontId="3" fillId="0" borderId="0" xfId="0" quotePrefix="1" applyNumberFormat="1" applyFont="1" applyFill="1" applyBorder="1" applyAlignment="1" applyProtection="1">
      <alignment horizontal="left"/>
    </xf>
    <xf numFmtId="0" fontId="3" fillId="0" borderId="0" xfId="0" applyFont="1" applyFill="1" applyBorder="1" applyAlignment="1" applyProtection="1">
      <alignment horizontal="center"/>
    </xf>
    <xf numFmtId="165" fontId="3" fillId="0" borderId="0" xfId="0" applyNumberFormat="1" applyFont="1" applyFill="1" applyBorder="1" applyProtection="1"/>
    <xf numFmtId="0" fontId="9" fillId="0" borderId="0" xfId="0" applyFont="1" applyBorder="1" applyAlignment="1">
      <alignment horizontal="left" vertical="top"/>
    </xf>
    <xf numFmtId="0" fontId="3" fillId="0" borderId="0" xfId="9" applyFont="1"/>
    <xf numFmtId="0" fontId="2" fillId="9" borderId="14" xfId="9" applyFont="1" applyFill="1" applyBorder="1"/>
    <xf numFmtId="0" fontId="3" fillId="0" borderId="0" xfId="9" applyFont="1" applyFill="1" applyBorder="1" applyAlignment="1">
      <alignment wrapText="1"/>
    </xf>
    <xf numFmtId="0" fontId="3" fillId="0" borderId="0" xfId="9" applyFont="1" applyFill="1" applyBorder="1" applyAlignment="1"/>
    <xf numFmtId="0" fontId="7" fillId="0" borderId="0" xfId="0" applyFont="1" applyFill="1" applyBorder="1" applyAlignment="1">
      <alignment horizontal="center" vertical="top"/>
    </xf>
    <xf numFmtId="0" fontId="9" fillId="11" borderId="13" xfId="0" applyFont="1" applyFill="1" applyBorder="1"/>
    <xf numFmtId="0" fontId="0" fillId="11" borderId="13" xfId="0" applyFill="1" applyBorder="1" applyAlignment="1">
      <alignment horizontal="left" indent="1"/>
    </xf>
    <xf numFmtId="0" fontId="0" fillId="11" borderId="13" xfId="0" applyFont="1" applyFill="1" applyBorder="1" applyAlignment="1">
      <alignment horizontal="left" indent="1"/>
    </xf>
    <xf numFmtId="0" fontId="9" fillId="11" borderId="13" xfId="0" applyFont="1" applyFill="1" applyBorder="1" applyAlignment="1">
      <alignment horizontal="left"/>
    </xf>
    <xf numFmtId="0" fontId="0" fillId="0" borderId="0" xfId="0" applyFill="1" applyBorder="1"/>
    <xf numFmtId="0" fontId="8" fillId="0" borderId="0" xfId="0" applyFont="1" applyFill="1" applyBorder="1"/>
    <xf numFmtId="0" fontId="9" fillId="0" borderId="0" xfId="0" applyFont="1" applyFill="1" applyBorder="1" applyAlignment="1">
      <alignment wrapText="1"/>
    </xf>
    <xf numFmtId="9" fontId="0" fillId="0" borderId="0" xfId="8" applyFont="1" applyFill="1" applyBorder="1" applyAlignment="1">
      <alignment horizontal="center" vertical="top" wrapText="1"/>
    </xf>
    <xf numFmtId="9" fontId="0" fillId="0" borderId="0" xfId="8" applyFont="1" applyFill="1" applyBorder="1"/>
    <xf numFmtId="0" fontId="0" fillId="0" borderId="0" xfId="0" applyFont="1" applyBorder="1" applyProtection="1"/>
    <xf numFmtId="0" fontId="0" fillId="0" borderId="0" xfId="0" applyFont="1" applyFill="1" applyBorder="1" applyProtection="1"/>
    <xf numFmtId="1" fontId="0" fillId="0" borderId="0" xfId="0" applyNumberFormat="1" applyFont="1" applyBorder="1" applyProtection="1"/>
    <xf numFmtId="0" fontId="8" fillId="0" borderId="0" xfId="0" applyFont="1" applyFill="1"/>
    <xf numFmtId="0" fontId="9" fillId="0" borderId="0" xfId="0" applyFont="1" applyFill="1" applyBorder="1" applyAlignment="1">
      <alignment horizontal="center"/>
    </xf>
    <xf numFmtId="1" fontId="0" fillId="7" borderId="39" xfId="7" applyNumberFormat="1" applyFont="1" applyFill="1" applyBorder="1" applyAlignment="1">
      <alignment horizontal="right" vertical="center" wrapText="1"/>
    </xf>
    <xf numFmtId="0" fontId="0" fillId="7" borderId="2" xfId="0" applyFont="1" applyFill="1" applyBorder="1" applyAlignment="1">
      <alignment horizontal="right" vertical="center" indent="1"/>
    </xf>
    <xf numFmtId="0" fontId="2" fillId="0" borderId="0" xfId="0" applyFont="1" applyProtection="1"/>
    <xf numFmtId="0" fontId="2" fillId="0" borderId="0" xfId="0" applyFont="1" applyFill="1" applyAlignment="1">
      <alignment wrapText="1"/>
    </xf>
    <xf numFmtId="0" fontId="0" fillId="11" borderId="1" xfId="0" applyFont="1" applyFill="1" applyBorder="1" applyAlignment="1">
      <alignment horizontal="left" vertical="top"/>
    </xf>
    <xf numFmtId="0" fontId="8" fillId="0" borderId="0" xfId="0" applyFont="1" applyBorder="1"/>
    <xf numFmtId="0" fontId="9" fillId="7" borderId="1" xfId="0" applyFont="1" applyFill="1" applyBorder="1" applyAlignment="1">
      <alignment horizontal="center" vertical="center" wrapText="1"/>
    </xf>
    <xf numFmtId="0" fontId="0" fillId="7" borderId="1" xfId="0" applyFill="1" applyBorder="1"/>
    <xf numFmtId="0" fontId="9" fillId="11" borderId="1" xfId="0" applyFont="1" applyFill="1" applyBorder="1"/>
    <xf numFmtId="0" fontId="0" fillId="11" borderId="1" xfId="0" applyFill="1" applyBorder="1" applyAlignment="1">
      <alignment horizontal="left" indent="1"/>
    </xf>
    <xf numFmtId="0" fontId="0" fillId="11" borderId="1" xfId="0" applyFont="1" applyFill="1" applyBorder="1" applyAlignment="1">
      <alignment horizontal="left" indent="1"/>
    </xf>
    <xf numFmtId="0" fontId="9" fillId="11" borderId="1" xfId="0" applyFont="1" applyFill="1" applyBorder="1" applyAlignment="1">
      <alignment horizontal="left"/>
    </xf>
    <xf numFmtId="0" fontId="0" fillId="11" borderId="2" xfId="0" applyFont="1" applyFill="1" applyBorder="1"/>
    <xf numFmtId="0" fontId="12" fillId="11" borderId="42" xfId="0" applyFont="1" applyFill="1" applyBorder="1" applyAlignment="1">
      <alignment horizontal="left" vertical="top" wrapText="1"/>
    </xf>
    <xf numFmtId="0" fontId="9" fillId="0" borderId="43" xfId="0" applyFont="1" applyBorder="1" applyAlignment="1">
      <alignment horizontal="left"/>
    </xf>
    <xf numFmtId="0" fontId="2" fillId="0" borderId="0" xfId="0" applyFont="1" applyFill="1" applyAlignment="1">
      <alignment horizontal="left" vertical="top" wrapText="1"/>
    </xf>
    <xf numFmtId="0" fontId="14" fillId="0" borderId="0" xfId="0" applyFont="1"/>
    <xf numFmtId="0" fontId="9" fillId="12" borderId="0" xfId="0" applyFont="1" applyFill="1" applyBorder="1" applyAlignment="1"/>
    <xf numFmtId="0" fontId="21" fillId="0" borderId="0" xfId="0" applyFont="1"/>
    <xf numFmtId="0" fontId="9" fillId="10" borderId="22" xfId="0" applyFont="1" applyFill="1" applyBorder="1" applyAlignment="1">
      <alignment horizontal="center" vertical="center" wrapText="1"/>
    </xf>
    <xf numFmtId="0" fontId="9" fillId="10" borderId="23" xfId="0" applyFont="1" applyFill="1" applyBorder="1" applyAlignment="1">
      <alignment horizontal="center" vertical="center" wrapText="1"/>
    </xf>
    <xf numFmtId="0" fontId="11" fillId="10" borderId="22" xfId="0" applyFont="1" applyFill="1" applyBorder="1" applyAlignment="1">
      <alignment horizontal="center" vertical="top"/>
    </xf>
    <xf numFmtId="0" fontId="9" fillId="11" borderId="1" xfId="0" applyFont="1" applyFill="1" applyBorder="1" applyAlignment="1">
      <alignment horizontal="left" vertical="top"/>
    </xf>
    <xf numFmtId="0" fontId="9" fillId="10" borderId="1" xfId="0" applyFont="1" applyFill="1" applyBorder="1" applyAlignment="1">
      <alignment horizontal="center" vertical="top" wrapText="1"/>
    </xf>
    <xf numFmtId="0" fontId="2" fillId="0" borderId="0" xfId="2" applyFont="1" applyFill="1" applyBorder="1" applyAlignment="1">
      <alignment horizontal="right"/>
    </xf>
    <xf numFmtId="0" fontId="3" fillId="0" borderId="0" xfId="2" applyFont="1" applyFill="1" applyBorder="1"/>
    <xf numFmtId="1" fontId="3" fillId="0" borderId="0" xfId="2" applyNumberFormat="1" applyFont="1" applyFill="1" applyBorder="1"/>
    <xf numFmtId="0" fontId="2" fillId="0" borderId="0" xfId="2" applyFont="1" applyFill="1" applyBorder="1" applyAlignment="1">
      <alignment horizontal="left" wrapText="1"/>
    </xf>
    <xf numFmtId="0" fontId="9" fillId="10" borderId="25" xfId="0" applyFont="1" applyFill="1" applyBorder="1" applyAlignment="1">
      <alignment horizontal="center" vertical="center" wrapText="1"/>
    </xf>
    <xf numFmtId="0" fontId="10" fillId="11" borderId="20" xfId="0" applyFont="1" applyFill="1" applyBorder="1" applyAlignment="1">
      <alignment vertical="center"/>
    </xf>
    <xf numFmtId="0" fontId="10" fillId="11" borderId="2" xfId="0" applyFont="1" applyFill="1" applyBorder="1" applyAlignment="1">
      <alignment vertical="center"/>
    </xf>
    <xf numFmtId="0" fontId="10" fillId="11" borderId="2" xfId="0" applyFont="1" applyFill="1" applyBorder="1"/>
    <xf numFmtId="0" fontId="11" fillId="11" borderId="30" xfId="0" applyFont="1" applyFill="1" applyBorder="1"/>
    <xf numFmtId="0" fontId="10" fillId="11" borderId="26" xfId="0" applyFont="1" applyFill="1" applyBorder="1" applyAlignment="1">
      <alignment vertical="center"/>
    </xf>
    <xf numFmtId="0" fontId="10" fillId="11" borderId="26" xfId="0" applyFont="1" applyFill="1" applyBorder="1"/>
    <xf numFmtId="0" fontId="11" fillId="11" borderId="27" xfId="0" applyFont="1" applyFill="1" applyBorder="1"/>
    <xf numFmtId="0" fontId="22" fillId="0" borderId="0" xfId="0" applyFont="1"/>
    <xf numFmtId="0" fontId="0" fillId="11" borderId="26" xfId="0" applyFont="1" applyFill="1" applyBorder="1"/>
    <xf numFmtId="0" fontId="0" fillId="11" borderId="26" xfId="0" applyFont="1" applyFill="1" applyBorder="1" applyAlignment="1">
      <alignment vertical="center"/>
    </xf>
    <xf numFmtId="0" fontId="0" fillId="11" borderId="26" xfId="0" applyFont="1" applyFill="1" applyBorder="1" applyAlignment="1">
      <alignment vertical="center" wrapText="1"/>
    </xf>
    <xf numFmtId="0" fontId="2" fillId="11" borderId="27" xfId="0" applyFont="1" applyFill="1" applyBorder="1"/>
    <xf numFmtId="0" fontId="9" fillId="0" borderId="49" xfId="0" applyFont="1" applyBorder="1" applyAlignment="1">
      <alignment horizontal="center" wrapText="1"/>
    </xf>
    <xf numFmtId="0" fontId="9" fillId="0" borderId="0" xfId="0" applyFont="1" applyBorder="1" applyAlignment="1">
      <alignment horizontal="center" wrapText="1"/>
    </xf>
    <xf numFmtId="0" fontId="0" fillId="0" borderId="50" xfId="0" applyBorder="1"/>
    <xf numFmtId="0" fontId="9" fillId="10" borderId="12" xfId="0" applyFont="1" applyFill="1" applyBorder="1" applyAlignment="1">
      <alignment horizontal="center" vertical="center" wrapText="1"/>
    </xf>
    <xf numFmtId="0" fontId="9" fillId="10" borderId="12" xfId="0" applyFont="1" applyFill="1" applyBorder="1" applyAlignment="1">
      <alignment horizontal="center" vertical="center"/>
    </xf>
    <xf numFmtId="0" fontId="9" fillId="11" borderId="13" xfId="0" applyFont="1" applyFill="1" applyBorder="1" applyAlignment="1">
      <alignment wrapText="1"/>
    </xf>
    <xf numFmtId="0" fontId="11" fillId="0" borderId="51" xfId="0" applyFont="1" applyFill="1" applyBorder="1"/>
    <xf numFmtId="0" fontId="23" fillId="0" borderId="0" xfId="0" applyFont="1"/>
    <xf numFmtId="0" fontId="9" fillId="0" borderId="13" xfId="0" applyFont="1" applyFill="1" applyBorder="1"/>
    <xf numFmtId="0" fontId="9" fillId="0" borderId="13" xfId="0" applyFont="1" applyBorder="1"/>
    <xf numFmtId="0" fontId="19" fillId="0" borderId="0" xfId="0" applyFont="1" applyFill="1" applyBorder="1"/>
    <xf numFmtId="0" fontId="24" fillId="0" borderId="0" xfId="0" applyFont="1"/>
    <xf numFmtId="0" fontId="25" fillId="0" borderId="0" xfId="0" applyFont="1"/>
    <xf numFmtId="0" fontId="2" fillId="0" borderId="0" xfId="0" applyFont="1" applyFill="1" applyBorder="1" applyAlignment="1">
      <alignment horizontal="left" vertical="top" wrapText="1"/>
    </xf>
    <xf numFmtId="0" fontId="0" fillId="4" borderId="1" xfId="0" applyFont="1" applyFill="1" applyBorder="1"/>
    <xf numFmtId="0" fontId="3" fillId="0" borderId="0" xfId="0" applyFont="1" applyFill="1" applyBorder="1" applyAlignment="1">
      <alignment horizontal="center" vertical="top" wrapText="1"/>
    </xf>
    <xf numFmtId="1" fontId="0" fillId="0" borderId="50" xfId="7" applyNumberFormat="1" applyFont="1" applyFill="1" applyBorder="1" applyAlignment="1">
      <alignment horizontal="center" vertical="top" wrapText="1"/>
    </xf>
    <xf numFmtId="1" fontId="0" fillId="0" borderId="9" xfId="7" applyNumberFormat="1" applyFont="1" applyFill="1" applyBorder="1" applyAlignment="1">
      <alignment horizontal="center" vertical="top" wrapText="1"/>
    </xf>
    <xf numFmtId="0" fontId="8" fillId="11" borderId="2" xfId="0" applyFont="1" applyFill="1" applyBorder="1"/>
    <xf numFmtId="0" fontId="8" fillId="11" borderId="7" xfId="0" applyFont="1" applyFill="1" applyBorder="1"/>
    <xf numFmtId="0" fontId="9" fillId="10" borderId="21" xfId="0" applyFont="1" applyFill="1" applyBorder="1" applyAlignment="1">
      <alignment horizontal="left" vertical="top"/>
    </xf>
    <xf numFmtId="0" fontId="9" fillId="0" borderId="13" xfId="0" applyFont="1" applyFill="1" applyBorder="1" applyAlignment="1">
      <alignment horizontal="left" vertical="top"/>
    </xf>
    <xf numFmtId="0" fontId="7" fillId="0" borderId="11" xfId="0" applyFont="1" applyFill="1" applyBorder="1" applyAlignment="1">
      <alignment horizontal="center" vertical="top"/>
    </xf>
    <xf numFmtId="0" fontId="12" fillId="11" borderId="21" xfId="0" applyFont="1" applyFill="1" applyBorder="1" applyAlignment="1">
      <alignment horizontal="left" vertical="center" wrapText="1"/>
    </xf>
    <xf numFmtId="0" fontId="9" fillId="9" borderId="0" xfId="1" applyFont="1" applyFill="1" applyAlignment="1" applyProtection="1"/>
    <xf numFmtId="0" fontId="9" fillId="2" borderId="10" xfId="1" applyFont="1" applyFill="1" applyBorder="1" applyAlignment="1">
      <alignment horizontal="center" wrapText="1"/>
    </xf>
    <xf numFmtId="1" fontId="0" fillId="7" borderId="24" xfId="7" applyNumberFormat="1" applyFont="1" applyFill="1" applyBorder="1" applyAlignment="1">
      <alignment horizontal="right" vertical="center" wrapText="1"/>
    </xf>
    <xf numFmtId="1" fontId="0" fillId="7" borderId="30" xfId="0" applyNumberFormat="1" applyFont="1" applyFill="1" applyBorder="1" applyAlignment="1">
      <alignment horizontal="right" vertical="center" indent="1"/>
    </xf>
    <xf numFmtId="41" fontId="0" fillId="3" borderId="39" xfId="0" applyNumberFormat="1" applyFont="1" applyFill="1" applyBorder="1"/>
    <xf numFmtId="41" fontId="0" fillId="3" borderId="24" xfId="0" applyNumberFormat="1" applyFont="1" applyFill="1" applyBorder="1"/>
    <xf numFmtId="1" fontId="0" fillId="7" borderId="11" xfId="0" applyNumberFormat="1" applyFont="1" applyFill="1" applyBorder="1"/>
    <xf numFmtId="166" fontId="0" fillId="3" borderId="21" xfId="7" applyNumberFormat="1" applyFont="1" applyFill="1" applyBorder="1"/>
    <xf numFmtId="166" fontId="0" fillId="3" borderId="22" xfId="7" applyNumberFormat="1" applyFont="1" applyFill="1" applyBorder="1"/>
    <xf numFmtId="166" fontId="0" fillId="3" borderId="23" xfId="7" applyNumberFormat="1" applyFont="1" applyFill="1" applyBorder="1"/>
    <xf numFmtId="166" fontId="0" fillId="3" borderId="36" xfId="7" applyNumberFormat="1" applyFont="1" applyFill="1" applyBorder="1"/>
    <xf numFmtId="166" fontId="0" fillId="3" borderId="25" xfId="7" applyNumberFormat="1" applyFont="1" applyFill="1" applyBorder="1"/>
    <xf numFmtId="0" fontId="0" fillId="0" borderId="46" xfId="0" applyBorder="1"/>
    <xf numFmtId="0" fontId="2" fillId="2" borderId="10" xfId="0" applyFont="1" applyFill="1" applyBorder="1" applyAlignment="1">
      <alignment vertical="top" wrapText="1"/>
    </xf>
    <xf numFmtId="43" fontId="8" fillId="3" borderId="23" xfId="0" applyNumberFormat="1" applyFont="1" applyFill="1" applyBorder="1"/>
    <xf numFmtId="0" fontId="7" fillId="11" borderId="21" xfId="0" applyFont="1" applyFill="1" applyBorder="1"/>
    <xf numFmtId="0" fontId="9" fillId="10" borderId="23" xfId="0" applyFont="1" applyFill="1" applyBorder="1" applyAlignment="1">
      <alignment horizontal="center" vertical="top" wrapText="1"/>
    </xf>
    <xf numFmtId="43" fontId="8" fillId="3" borderId="3" xfId="0" applyNumberFormat="1" applyFont="1" applyFill="1" applyBorder="1"/>
    <xf numFmtId="43" fontId="8" fillId="3" borderId="56" xfId="0" applyNumberFormat="1" applyFont="1" applyFill="1" applyBorder="1"/>
    <xf numFmtId="43" fontId="8" fillId="3" borderId="41" xfId="0" applyNumberFormat="1" applyFont="1" applyFill="1" applyBorder="1"/>
    <xf numFmtId="43" fontId="8" fillId="3" borderId="57" xfId="0" applyNumberFormat="1" applyFont="1" applyFill="1" applyBorder="1"/>
    <xf numFmtId="43" fontId="0" fillId="0" borderId="0" xfId="0" applyNumberFormat="1"/>
    <xf numFmtId="43" fontId="13" fillId="3" borderId="14" xfId="7" applyNumberFormat="1" applyFont="1" applyFill="1" applyBorder="1"/>
    <xf numFmtId="9" fontId="0" fillId="0" borderId="0" xfId="8" applyFont="1" applyBorder="1"/>
    <xf numFmtId="43" fontId="9" fillId="3" borderId="1" xfId="7" applyNumberFormat="1" applyFont="1" applyFill="1" applyBorder="1"/>
    <xf numFmtId="0" fontId="9" fillId="10" borderId="53" xfId="0" applyFont="1" applyFill="1" applyBorder="1" applyAlignment="1">
      <alignment horizontal="center" vertical="center" wrapText="1"/>
    </xf>
    <xf numFmtId="166" fontId="0" fillId="3" borderId="29" xfId="7" applyNumberFormat="1" applyFont="1" applyFill="1" applyBorder="1" applyAlignment="1">
      <alignment horizontal="center"/>
    </xf>
    <xf numFmtId="0" fontId="9" fillId="0" borderId="0" xfId="0" applyFont="1" applyFill="1" applyBorder="1" applyAlignment="1">
      <alignment horizontal="center" vertical="center" wrapText="1"/>
    </xf>
    <xf numFmtId="9" fontId="0" fillId="3" borderId="40" xfId="8" applyFont="1" applyFill="1" applyBorder="1" applyAlignment="1">
      <alignment horizontal="center" vertical="top" wrapText="1"/>
    </xf>
    <xf numFmtId="0" fontId="9" fillId="10" borderId="10" xfId="0" applyFont="1" applyFill="1" applyBorder="1" applyAlignment="1">
      <alignment horizontal="center" vertical="center" wrapText="1"/>
    </xf>
    <xf numFmtId="10" fontId="9" fillId="10" borderId="10" xfId="0" applyNumberFormat="1" applyFont="1" applyFill="1" applyBorder="1" applyAlignment="1">
      <alignment horizontal="center" vertical="center" wrapText="1"/>
    </xf>
    <xf numFmtId="0" fontId="0" fillId="0" borderId="31" xfId="0" applyFont="1" applyBorder="1"/>
    <xf numFmtId="9" fontId="0" fillId="3" borderId="52" xfId="8" applyFont="1" applyFill="1" applyBorder="1" applyAlignment="1">
      <alignment horizontal="center" vertical="top" wrapText="1"/>
    </xf>
    <xf numFmtId="9" fontId="0" fillId="3" borderId="59" xfId="8" applyFont="1" applyFill="1" applyBorder="1" applyAlignment="1">
      <alignment horizontal="center"/>
    </xf>
    <xf numFmtId="9" fontId="0" fillId="3" borderId="2" xfId="8" applyFont="1" applyFill="1" applyBorder="1" applyAlignment="1">
      <alignment horizontal="center"/>
    </xf>
    <xf numFmtId="43" fontId="0" fillId="3" borderId="2" xfId="7" applyNumberFormat="1" applyFont="1" applyFill="1" applyBorder="1"/>
    <xf numFmtId="0" fontId="26" fillId="11" borderId="21" xfId="0" applyFont="1" applyFill="1" applyBorder="1" applyAlignment="1">
      <alignment horizontal="left" vertical="top" wrapText="1"/>
    </xf>
    <xf numFmtId="0" fontId="9" fillId="10" borderId="4"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26" fillId="11" borderId="31" xfId="0" applyFont="1" applyFill="1" applyBorder="1" applyAlignment="1">
      <alignment horizontal="left" vertical="top" wrapText="1"/>
    </xf>
    <xf numFmtId="0" fontId="11" fillId="10" borderId="45" xfId="0" applyFont="1" applyFill="1" applyBorder="1" applyAlignment="1">
      <alignment horizontal="center" vertical="top" wrapText="1"/>
    </xf>
    <xf numFmtId="0" fontId="11" fillId="10" borderId="22" xfId="0" applyFont="1" applyFill="1" applyBorder="1" applyAlignment="1">
      <alignment horizontal="center" vertical="top" wrapText="1"/>
    </xf>
    <xf numFmtId="0" fontId="2" fillId="10" borderId="22" xfId="6" applyFont="1" applyFill="1" applyBorder="1" applyAlignment="1">
      <alignment horizontal="center" vertical="top" wrapText="1"/>
    </xf>
    <xf numFmtId="0" fontId="2" fillId="10" borderId="23" xfId="0" applyFont="1" applyFill="1" applyBorder="1" applyAlignment="1">
      <alignment horizontal="center" vertical="top" wrapText="1"/>
    </xf>
    <xf numFmtId="0" fontId="11" fillId="13" borderId="22" xfId="0" applyFont="1" applyFill="1" applyBorder="1" applyAlignment="1">
      <alignment horizontal="center" vertical="top" wrapText="1"/>
    </xf>
    <xf numFmtId="0" fontId="26" fillId="11" borderId="42" xfId="0" applyFont="1" applyFill="1" applyBorder="1" applyAlignment="1">
      <alignment horizontal="left" vertical="top" wrapText="1"/>
    </xf>
    <xf numFmtId="0" fontId="26" fillId="11" borderId="29" xfId="0" applyFont="1" applyFill="1" applyBorder="1" applyAlignment="1">
      <alignment horizontal="left" vertical="top" wrapText="1"/>
    </xf>
    <xf numFmtId="0" fontId="26" fillId="11" borderId="13" xfId="0" applyFont="1" applyFill="1" applyBorder="1" applyAlignment="1">
      <alignment vertical="center" wrapText="1"/>
    </xf>
    <xf numFmtId="0" fontId="26" fillId="11" borderId="16" xfId="0" applyFont="1" applyFill="1" applyBorder="1" applyAlignment="1">
      <alignment vertical="center"/>
    </xf>
    <xf numFmtId="0" fontId="2" fillId="11" borderId="1" xfId="0" applyFont="1" applyFill="1" applyBorder="1" applyProtection="1"/>
    <xf numFmtId="0" fontId="0" fillId="11" borderId="38" xfId="0" applyFont="1" applyFill="1" applyBorder="1"/>
    <xf numFmtId="0" fontId="9" fillId="10" borderId="61" xfId="0" applyFont="1" applyFill="1" applyBorder="1" applyAlignment="1">
      <alignment horizontal="center" vertical="center" wrapText="1"/>
    </xf>
    <xf numFmtId="0" fontId="0" fillId="11" borderId="10" xfId="0" applyFont="1" applyFill="1" applyBorder="1"/>
    <xf numFmtId="0" fontId="11" fillId="10" borderId="32" xfId="0" applyFont="1" applyFill="1" applyBorder="1" applyAlignment="1">
      <alignment horizontal="center" vertical="center" wrapText="1"/>
    </xf>
    <xf numFmtId="43" fontId="9" fillId="3" borderId="21" xfId="7" applyNumberFormat="1" applyFont="1" applyFill="1" applyBorder="1"/>
    <xf numFmtId="0" fontId="11" fillId="0" borderId="0" xfId="0" applyFont="1" applyFill="1" applyBorder="1"/>
    <xf numFmtId="43" fontId="9" fillId="3" borderId="12" xfId="7" applyNumberFormat="1" applyFont="1" applyFill="1" applyBorder="1"/>
    <xf numFmtId="0" fontId="0" fillId="11" borderId="14" xfId="0" applyFill="1" applyBorder="1" applyAlignment="1">
      <alignment horizontal="left" indent="1"/>
    </xf>
    <xf numFmtId="43" fontId="0" fillId="0" borderId="46" xfId="0" applyNumberFormat="1" applyBorder="1"/>
    <xf numFmtId="43" fontId="13" fillId="3" borderId="12" xfId="7" applyNumberFormat="1" applyFont="1" applyFill="1" applyBorder="1"/>
    <xf numFmtId="0" fontId="9" fillId="10" borderId="52" xfId="0" applyFont="1" applyFill="1" applyBorder="1" applyAlignment="1">
      <alignment horizontal="center" wrapText="1"/>
    </xf>
    <xf numFmtId="43" fontId="13" fillId="3" borderId="26" xfId="7" applyNumberFormat="1" applyFont="1" applyFill="1" applyBorder="1"/>
    <xf numFmtId="43" fontId="13" fillId="3" borderId="27" xfId="7" applyNumberFormat="1" applyFont="1" applyFill="1" applyBorder="1"/>
    <xf numFmtId="43" fontId="13" fillId="3" borderId="54" xfId="7" applyNumberFormat="1" applyFont="1" applyFill="1" applyBorder="1"/>
    <xf numFmtId="43" fontId="13" fillId="3" borderId="10" xfId="7" applyNumberFormat="1" applyFont="1" applyFill="1" applyBorder="1"/>
    <xf numFmtId="43" fontId="13" fillId="3" borderId="19" xfId="7" applyNumberFormat="1" applyFont="1" applyFill="1" applyBorder="1"/>
    <xf numFmtId="43" fontId="13" fillId="3" borderId="48" xfId="7" applyNumberFormat="1" applyFont="1" applyFill="1" applyBorder="1"/>
    <xf numFmtId="43" fontId="13" fillId="3" borderId="44" xfId="7" applyNumberFormat="1" applyFont="1" applyFill="1" applyBorder="1"/>
    <xf numFmtId="43" fontId="13" fillId="3" borderId="63" xfId="7" applyNumberFormat="1" applyFont="1" applyFill="1" applyBorder="1"/>
    <xf numFmtId="43" fontId="13" fillId="3" borderId="40" xfId="7" applyNumberFormat="1" applyFont="1" applyFill="1" applyBorder="1"/>
    <xf numFmtId="0" fontId="2" fillId="11" borderId="1" xfId="0" applyFont="1" applyFill="1" applyBorder="1" applyAlignment="1" applyProtection="1">
      <alignment horizontal="center"/>
    </xf>
    <xf numFmtId="0" fontId="7" fillId="11" borderId="6" xfId="0" applyFont="1" applyFill="1" applyBorder="1" applyAlignment="1">
      <alignment horizontal="left"/>
    </xf>
    <xf numFmtId="0" fontId="7" fillId="11" borderId="55" xfId="0" applyFont="1" applyFill="1" applyBorder="1" applyAlignment="1">
      <alignment horizontal="left"/>
    </xf>
    <xf numFmtId="0" fontId="26" fillId="11" borderId="37" xfId="0" applyFont="1" applyFill="1" applyBorder="1" applyAlignment="1">
      <alignment horizontal="left" vertical="center" wrapText="1"/>
    </xf>
    <xf numFmtId="0" fontId="24" fillId="11" borderId="1" xfId="0" applyFont="1" applyFill="1" applyBorder="1" applyAlignment="1" applyProtection="1">
      <alignment horizontal="center"/>
    </xf>
    <xf numFmtId="43" fontId="13" fillId="3" borderId="60" xfId="7" applyNumberFormat="1" applyFont="1" applyFill="1" applyBorder="1"/>
    <xf numFmtId="0" fontId="9" fillId="0" borderId="1" xfId="0" applyFont="1" applyBorder="1" applyAlignment="1">
      <alignment horizontal="center"/>
    </xf>
    <xf numFmtId="0" fontId="9" fillId="0" borderId="1" xfId="0" applyFont="1" applyFill="1" applyBorder="1" applyAlignment="1">
      <alignment horizontal="center"/>
    </xf>
    <xf numFmtId="0" fontId="9" fillId="11" borderId="13" xfId="0" applyFont="1" applyFill="1" applyBorder="1" applyAlignment="1">
      <alignment horizontal="left" vertical="top"/>
    </xf>
    <xf numFmtId="0" fontId="26" fillId="11" borderId="16" xfId="0" applyFont="1" applyFill="1" applyBorder="1" applyAlignment="1">
      <alignment vertical="center" wrapText="1"/>
    </xf>
    <xf numFmtId="0" fontId="9" fillId="0" borderId="12" xfId="0" applyFont="1" applyBorder="1" applyAlignment="1">
      <alignment horizontal="center"/>
    </xf>
    <xf numFmtId="0" fontId="2" fillId="11" borderId="12" xfId="0" applyFont="1" applyFill="1" applyBorder="1" applyAlignment="1" applyProtection="1">
      <alignment horizontal="center"/>
    </xf>
    <xf numFmtId="0" fontId="9" fillId="0" borderId="12" xfId="0" applyFont="1" applyFill="1" applyBorder="1" applyAlignment="1">
      <alignment horizontal="center"/>
    </xf>
    <xf numFmtId="0" fontId="9" fillId="0" borderId="10" xfId="0" applyFont="1" applyFill="1" applyBorder="1"/>
    <xf numFmtId="0" fontId="9" fillId="0" borderId="8" xfId="0" applyFont="1" applyFill="1" applyBorder="1" applyAlignment="1">
      <alignment horizontal="center" vertical="top" wrapText="1"/>
    </xf>
    <xf numFmtId="43" fontId="13" fillId="3" borderId="52" xfId="7" applyNumberFormat="1" applyFont="1" applyFill="1" applyBorder="1"/>
    <xf numFmtId="0" fontId="0" fillId="7" borderId="20" xfId="0" applyFont="1" applyFill="1" applyBorder="1" applyAlignment="1">
      <alignment horizontal="right" vertical="center" indent="1"/>
    </xf>
    <xf numFmtId="0" fontId="9" fillId="11" borderId="14" xfId="0" applyFont="1" applyFill="1" applyBorder="1" applyAlignment="1">
      <alignment horizontal="left" vertical="center"/>
    </xf>
    <xf numFmtId="0" fontId="9" fillId="11" borderId="59" xfId="0" applyFont="1" applyFill="1" applyBorder="1" applyAlignment="1">
      <alignment horizontal="left" vertical="top"/>
    </xf>
    <xf numFmtId="0" fontId="24" fillId="11" borderId="4" xfId="0" applyFont="1" applyFill="1" applyBorder="1" applyAlignment="1" applyProtection="1">
      <alignment horizontal="center"/>
    </xf>
    <xf numFmtId="0" fontId="24" fillId="11" borderId="5" xfId="0" applyFont="1" applyFill="1" applyBorder="1" applyAlignment="1" applyProtection="1">
      <alignment horizontal="center"/>
    </xf>
    <xf numFmtId="0" fontId="9" fillId="11" borderId="2" xfId="0" applyFont="1" applyFill="1" applyBorder="1" applyAlignment="1">
      <alignment horizontal="left" vertical="top"/>
    </xf>
    <xf numFmtId="0" fontId="9" fillId="11" borderId="30" xfId="0" applyFont="1" applyFill="1" applyBorder="1" applyAlignment="1">
      <alignment horizontal="left" vertical="top"/>
    </xf>
    <xf numFmtId="0" fontId="9" fillId="11" borderId="20" xfId="0" applyFont="1" applyFill="1" applyBorder="1" applyAlignment="1">
      <alignment horizontal="left" vertical="top"/>
    </xf>
    <xf numFmtId="0" fontId="9" fillId="0" borderId="57" xfId="0" applyFont="1" applyFill="1" applyBorder="1" applyAlignment="1">
      <alignment horizontal="center" vertical="top" wrapText="1"/>
    </xf>
    <xf numFmtId="1" fontId="0" fillId="7" borderId="20" xfId="0" applyNumberFormat="1" applyFont="1" applyFill="1" applyBorder="1" applyAlignment="1">
      <alignment horizontal="right" vertical="center" indent="1"/>
    </xf>
    <xf numFmtId="0" fontId="0" fillId="11" borderId="2" xfId="0" applyFill="1" applyBorder="1"/>
    <xf numFmtId="1" fontId="0" fillId="0" borderId="0" xfId="0" applyNumberFormat="1" applyFont="1" applyBorder="1"/>
    <xf numFmtId="167" fontId="0" fillId="0" borderId="0" xfId="0" applyNumberFormat="1" applyFont="1" applyBorder="1"/>
    <xf numFmtId="10" fontId="9" fillId="10" borderId="52" xfId="0" applyNumberFormat="1" applyFont="1" applyFill="1" applyBorder="1" applyAlignment="1">
      <alignment horizontal="center" vertical="center" wrapText="1"/>
    </xf>
    <xf numFmtId="43" fontId="0" fillId="3" borderId="26" xfId="7" applyNumberFormat="1" applyFont="1" applyFill="1" applyBorder="1"/>
    <xf numFmtId="43" fontId="9" fillId="3" borderId="10" xfId="7" applyNumberFormat="1" applyFont="1" applyFill="1" applyBorder="1"/>
    <xf numFmtId="9" fontId="0" fillId="3" borderId="30" xfId="8" applyFont="1" applyFill="1" applyBorder="1" applyAlignment="1">
      <alignment horizontal="center"/>
    </xf>
    <xf numFmtId="9" fontId="0" fillId="3" borderId="60" xfId="8" applyFont="1" applyFill="1" applyBorder="1" applyAlignment="1">
      <alignment horizontal="center" vertical="top" wrapText="1"/>
    </xf>
    <xf numFmtId="0" fontId="9" fillId="0" borderId="1" xfId="0" applyFont="1" applyBorder="1" applyAlignment="1">
      <alignment horizontal="center" wrapText="1"/>
    </xf>
    <xf numFmtId="0" fontId="9" fillId="10" borderId="46" xfId="0" applyFont="1" applyFill="1" applyBorder="1" applyAlignment="1">
      <alignment horizontal="center" vertical="center" wrapText="1"/>
    </xf>
    <xf numFmtId="0" fontId="9" fillId="10" borderId="47" xfId="0" applyFont="1" applyFill="1" applyBorder="1" applyAlignment="1">
      <alignment horizontal="center" vertical="center" wrapText="1"/>
    </xf>
    <xf numFmtId="0" fontId="11" fillId="11" borderId="26" xfId="0" applyFont="1" applyFill="1" applyBorder="1" applyAlignment="1">
      <alignment vertical="center"/>
    </xf>
    <xf numFmtId="0" fontId="0" fillId="4" borderId="65" xfId="0" applyFont="1" applyFill="1" applyBorder="1"/>
    <xf numFmtId="43" fontId="0" fillId="0" borderId="0" xfId="0" applyNumberFormat="1" applyFont="1"/>
    <xf numFmtId="0" fontId="9" fillId="10" borderId="4" xfId="0" applyFont="1" applyFill="1" applyBorder="1" applyAlignment="1">
      <alignment horizontal="center" vertical="top" wrapText="1"/>
    </xf>
    <xf numFmtId="0" fontId="9" fillId="2" borderId="29" xfId="1" applyFont="1" applyFill="1" applyBorder="1" applyAlignment="1">
      <alignment wrapText="1"/>
    </xf>
    <xf numFmtId="9" fontId="0" fillId="3" borderId="3" xfId="8" applyFont="1" applyFill="1" applyBorder="1"/>
    <xf numFmtId="0" fontId="10" fillId="0" borderId="52" xfId="0" applyFont="1" applyBorder="1" applyAlignment="1">
      <alignment vertical="center" wrapText="1"/>
    </xf>
    <xf numFmtId="1" fontId="0" fillId="7" borderId="26" xfId="7" applyNumberFormat="1" applyFont="1" applyFill="1" applyBorder="1"/>
    <xf numFmtId="1" fontId="0" fillId="7" borderId="27" xfId="7" applyNumberFormat="1" applyFont="1" applyFill="1" applyBorder="1"/>
    <xf numFmtId="0" fontId="10" fillId="0" borderId="53" xfId="0" applyFont="1" applyBorder="1" applyAlignment="1">
      <alignment vertical="center" wrapText="1"/>
    </xf>
    <xf numFmtId="0" fontId="11" fillId="10" borderId="36" xfId="0" applyFont="1" applyFill="1" applyBorder="1" applyAlignment="1">
      <alignment horizontal="center" vertical="top" wrapText="1"/>
    </xf>
    <xf numFmtId="0" fontId="11" fillId="10" borderId="52" xfId="0" applyFont="1" applyFill="1" applyBorder="1" applyAlignment="1">
      <alignment horizontal="center" vertical="top" wrapText="1"/>
    </xf>
    <xf numFmtId="37" fontId="0" fillId="3" borderId="3" xfId="7" applyNumberFormat="1" applyFont="1" applyFill="1" applyBorder="1" applyAlignment="1">
      <alignment horizontal="center" vertical="top" wrapText="1"/>
    </xf>
    <xf numFmtId="37" fontId="0" fillId="3" borderId="24" xfId="7" applyNumberFormat="1" applyFont="1" applyFill="1" applyBorder="1" applyAlignment="1">
      <alignment horizontal="center" vertical="top" wrapText="1"/>
    </xf>
    <xf numFmtId="9" fontId="0" fillId="3" borderId="26" xfId="7" applyNumberFormat="1" applyFont="1" applyFill="1" applyBorder="1" applyAlignment="1">
      <alignment horizontal="center" vertical="top" wrapText="1"/>
    </xf>
    <xf numFmtId="9" fontId="0" fillId="3" borderId="3" xfId="7" applyNumberFormat="1" applyFont="1" applyFill="1" applyBorder="1" applyAlignment="1">
      <alignment horizontal="center" vertical="top" wrapText="1"/>
    </xf>
    <xf numFmtId="0" fontId="0" fillId="4" borderId="11" xfId="0" applyFont="1" applyFill="1" applyBorder="1"/>
    <xf numFmtId="0" fontId="10" fillId="0" borderId="0" xfId="0" applyFont="1" applyBorder="1" applyAlignment="1">
      <alignment vertical="center" wrapText="1"/>
    </xf>
    <xf numFmtId="0" fontId="11" fillId="14" borderId="60" xfId="0" applyFont="1" applyFill="1" applyBorder="1"/>
    <xf numFmtId="0" fontId="11" fillId="10" borderId="25" xfId="0" applyFont="1" applyFill="1" applyBorder="1" applyAlignment="1">
      <alignment horizontal="center" vertical="top" wrapText="1"/>
    </xf>
    <xf numFmtId="0" fontId="26" fillId="11" borderId="53" xfId="0" applyFont="1" applyFill="1" applyBorder="1" applyAlignment="1">
      <alignment vertical="center" wrapText="1"/>
    </xf>
    <xf numFmtId="0" fontId="26" fillId="11" borderId="60" xfId="0" applyFont="1" applyFill="1" applyBorder="1" applyAlignment="1">
      <alignment vertical="center" wrapText="1"/>
    </xf>
    <xf numFmtId="0" fontId="9" fillId="9" borderId="0" xfId="1" applyFont="1" applyFill="1" applyProtection="1"/>
    <xf numFmtId="0" fontId="9" fillId="9" borderId="0" xfId="1" applyFont="1" applyFill="1" applyAlignment="1" applyProtection="1">
      <alignment vertical="center"/>
    </xf>
    <xf numFmtId="0" fontId="9" fillId="9" borderId="0" xfId="1" applyFont="1" applyFill="1" applyAlignment="1" applyProtection="1">
      <alignment horizontal="left"/>
    </xf>
    <xf numFmtId="0" fontId="2" fillId="9" borderId="0" xfId="1" applyFont="1" applyFill="1" applyProtection="1"/>
    <xf numFmtId="0" fontId="9" fillId="2" borderId="29" xfId="1" applyFont="1" applyFill="1" applyBorder="1" applyAlignment="1">
      <alignment horizontal="center" wrapText="1"/>
    </xf>
    <xf numFmtId="1" fontId="9" fillId="7" borderId="12" xfId="0" applyNumberFormat="1" applyFont="1" applyFill="1" applyBorder="1" applyAlignment="1" applyProtection="1">
      <alignment vertical="top"/>
      <protection locked="0"/>
    </xf>
    <xf numFmtId="1" fontId="9" fillId="7" borderId="1" xfId="0" applyNumberFormat="1" applyFont="1" applyFill="1" applyBorder="1" applyAlignment="1" applyProtection="1">
      <alignment vertical="top"/>
      <protection locked="0"/>
    </xf>
    <xf numFmtId="37" fontId="13" fillId="3" borderId="60" xfId="7" applyNumberFormat="1" applyFont="1" applyFill="1" applyBorder="1"/>
    <xf numFmtId="37" fontId="13" fillId="3" borderId="10" xfId="7" applyNumberFormat="1" applyFont="1" applyFill="1" applyBorder="1"/>
    <xf numFmtId="0" fontId="9" fillId="7" borderId="1" xfId="0" applyFont="1" applyFill="1" applyBorder="1" applyAlignment="1" applyProtection="1">
      <alignment horizontal="center" vertical="center" wrapText="1"/>
      <protection locked="0"/>
    </xf>
    <xf numFmtId="1" fontId="3" fillId="7" borderId="14" xfId="0" applyNumberFormat="1" applyFont="1" applyFill="1" applyBorder="1" applyProtection="1">
      <protection locked="0"/>
    </xf>
    <xf numFmtId="0" fontId="9" fillId="7" borderId="14" xfId="0" applyFont="1" applyFill="1" applyBorder="1" applyAlignment="1" applyProtection="1">
      <alignment vertical="top"/>
      <protection locked="0"/>
    </xf>
    <xf numFmtId="0" fontId="9" fillId="7" borderId="64" xfId="0" applyFont="1" applyFill="1" applyBorder="1" applyAlignment="1" applyProtection="1">
      <alignment vertical="top"/>
      <protection locked="0"/>
    </xf>
    <xf numFmtId="0" fontId="9" fillId="7" borderId="15" xfId="0" applyFont="1" applyFill="1" applyBorder="1" applyAlignment="1" applyProtection="1">
      <alignment vertical="top"/>
      <protection locked="0"/>
    </xf>
    <xf numFmtId="0" fontId="9" fillId="7" borderId="24" xfId="0" applyFont="1" applyFill="1" applyBorder="1" applyAlignment="1" applyProtection="1">
      <alignment vertical="top"/>
      <protection locked="0"/>
    </xf>
    <xf numFmtId="1" fontId="9" fillId="7" borderId="18" xfId="0" applyNumberFormat="1" applyFont="1" applyFill="1" applyBorder="1" applyAlignment="1" applyProtection="1">
      <alignment vertical="top"/>
      <protection locked="0"/>
    </xf>
    <xf numFmtId="1" fontId="0" fillId="7" borderId="32" xfId="0" applyNumberFormat="1" applyFont="1" applyFill="1" applyBorder="1" applyAlignment="1" applyProtection="1">
      <alignment horizontal="right" vertical="center" indent="1"/>
      <protection locked="0"/>
    </xf>
    <xf numFmtId="1" fontId="0" fillId="7" borderId="11" xfId="0" applyNumberFormat="1" applyFont="1" applyFill="1" applyBorder="1" applyAlignment="1" applyProtection="1">
      <alignment horizontal="right" vertical="center" indent="1"/>
      <protection locked="0"/>
    </xf>
    <xf numFmtId="1" fontId="0" fillId="7" borderId="28" xfId="0" applyNumberFormat="1" applyFont="1" applyFill="1" applyBorder="1" applyAlignment="1" applyProtection="1">
      <alignment horizontal="right" vertical="center" indent="1"/>
      <protection locked="0"/>
    </xf>
    <xf numFmtId="1" fontId="0" fillId="7" borderId="59" xfId="0" applyNumberFormat="1" applyFont="1" applyFill="1" applyBorder="1" applyAlignment="1" applyProtection="1">
      <alignment horizontal="right" vertical="center" indent="1"/>
      <protection locked="0"/>
    </xf>
    <xf numFmtId="1" fontId="0" fillId="7" borderId="2" xfId="0" applyNumberFormat="1" applyFont="1" applyFill="1" applyBorder="1" applyAlignment="1" applyProtection="1">
      <alignment horizontal="right" vertical="center" indent="1"/>
      <protection locked="0"/>
    </xf>
    <xf numFmtId="1" fontId="0" fillId="7" borderId="30" xfId="0" applyNumberFormat="1" applyFont="1" applyFill="1" applyBorder="1" applyAlignment="1" applyProtection="1">
      <alignment horizontal="right" vertical="center" indent="1"/>
      <protection locked="0"/>
    </xf>
    <xf numFmtId="1" fontId="0" fillId="7" borderId="52" xfId="0" applyNumberFormat="1" applyFont="1" applyFill="1" applyBorder="1" applyAlignment="1" applyProtection="1">
      <alignment horizontal="right" vertical="center" indent="1"/>
      <protection locked="0"/>
    </xf>
    <xf numFmtId="1" fontId="0" fillId="7" borderId="26" xfId="0" applyNumberFormat="1" applyFont="1" applyFill="1" applyBorder="1" applyAlignment="1" applyProtection="1">
      <alignment horizontal="right" vertical="center" indent="1"/>
      <protection locked="0"/>
    </xf>
    <xf numFmtId="1" fontId="0" fillId="7" borderId="27" xfId="0" applyNumberFormat="1" applyFont="1" applyFill="1" applyBorder="1" applyAlignment="1" applyProtection="1">
      <alignment horizontal="right" vertical="center" indent="1"/>
      <protection locked="0"/>
    </xf>
    <xf numFmtId="37" fontId="13" fillId="3" borderId="10" xfId="7" applyNumberFormat="1" applyFont="1" applyFill="1" applyBorder="1" applyProtection="1"/>
    <xf numFmtId="1" fontId="0" fillId="7" borderId="11" xfId="7" applyNumberFormat="1" applyFont="1" applyFill="1" applyBorder="1" applyAlignment="1" applyProtection="1">
      <alignment horizontal="center" vertical="top" wrapText="1"/>
      <protection locked="0"/>
    </xf>
    <xf numFmtId="1" fontId="0" fillId="7" borderId="1" xfId="7" applyNumberFormat="1" applyFont="1" applyFill="1" applyBorder="1" applyAlignment="1" applyProtection="1">
      <alignment horizontal="center" vertical="top" wrapText="1"/>
      <protection locked="0"/>
    </xf>
    <xf numFmtId="1" fontId="0" fillId="7" borderId="13" xfId="7" applyNumberFormat="1" applyFont="1" applyFill="1" applyBorder="1" applyAlignment="1" applyProtection="1">
      <alignment horizontal="center" vertical="top" wrapText="1"/>
      <protection locked="0"/>
    </xf>
    <xf numFmtId="1" fontId="0" fillId="7" borderId="11" xfId="7" applyNumberFormat="1" applyFont="1" applyFill="1" applyBorder="1" applyAlignment="1" applyProtection="1">
      <alignment horizontal="center"/>
      <protection locked="0"/>
    </xf>
    <xf numFmtId="1" fontId="0" fillId="7" borderId="1" xfId="7" applyNumberFormat="1" applyFont="1" applyFill="1" applyBorder="1" applyProtection="1">
      <protection locked="0"/>
    </xf>
    <xf numFmtId="1" fontId="0" fillId="7" borderId="13" xfId="7" applyNumberFormat="1" applyFont="1" applyFill="1" applyBorder="1" applyProtection="1">
      <protection locked="0"/>
    </xf>
    <xf numFmtId="1" fontId="0" fillId="7" borderId="11" xfId="0" applyNumberFormat="1" applyFont="1" applyFill="1" applyBorder="1" applyAlignment="1" applyProtection="1">
      <alignment horizontal="center"/>
      <protection locked="0"/>
    </xf>
    <xf numFmtId="1" fontId="0" fillId="7" borderId="1" xfId="0" applyNumberFormat="1" applyFont="1" applyFill="1" applyBorder="1" applyProtection="1">
      <protection locked="0"/>
    </xf>
    <xf numFmtId="1" fontId="0" fillId="7" borderId="13" xfId="0" applyNumberFormat="1" applyFont="1" applyFill="1" applyBorder="1" applyProtection="1">
      <protection locked="0"/>
    </xf>
    <xf numFmtId="1" fontId="0" fillId="7" borderId="11" xfId="0" applyNumberFormat="1" applyFont="1" applyFill="1" applyBorder="1" applyProtection="1">
      <protection locked="0"/>
    </xf>
    <xf numFmtId="1" fontId="0" fillId="7" borderId="11" xfId="7" applyNumberFormat="1" applyFont="1" applyFill="1" applyBorder="1" applyProtection="1">
      <protection locked="0"/>
    </xf>
    <xf numFmtId="9" fontId="0" fillId="7" borderId="11" xfId="7" applyNumberFormat="1" applyFont="1" applyFill="1" applyBorder="1" applyAlignment="1" applyProtection="1">
      <alignment horizontal="center" vertical="top" wrapText="1"/>
      <protection locked="0"/>
    </xf>
    <xf numFmtId="9" fontId="0" fillId="7" borderId="1" xfId="7" applyNumberFormat="1" applyFont="1" applyFill="1" applyBorder="1" applyAlignment="1" applyProtection="1">
      <alignment horizontal="center" vertical="top" wrapText="1"/>
      <protection locked="0"/>
    </xf>
    <xf numFmtId="9" fontId="0" fillId="7" borderId="13" xfId="7" applyNumberFormat="1" applyFont="1" applyFill="1" applyBorder="1" applyAlignment="1" applyProtection="1">
      <alignment horizontal="center" vertical="top" wrapText="1"/>
      <protection locked="0"/>
    </xf>
    <xf numFmtId="9" fontId="0" fillId="7" borderId="11" xfId="7" applyNumberFormat="1" applyFont="1" applyFill="1" applyBorder="1" applyAlignment="1" applyProtection="1">
      <alignment horizontal="center"/>
      <protection locked="0"/>
    </xf>
    <xf numFmtId="9" fontId="0" fillId="7" borderId="1" xfId="7" applyNumberFormat="1" applyFont="1" applyFill="1" applyBorder="1" applyProtection="1">
      <protection locked="0"/>
    </xf>
    <xf numFmtId="9" fontId="0" fillId="7" borderId="13" xfId="7" applyNumberFormat="1" applyFont="1" applyFill="1" applyBorder="1" applyProtection="1">
      <protection locked="0"/>
    </xf>
    <xf numFmtId="9" fontId="0" fillId="7" borderId="11" xfId="0" applyNumberFormat="1" applyFont="1" applyFill="1" applyBorder="1" applyAlignment="1" applyProtection="1">
      <alignment horizontal="center"/>
      <protection locked="0"/>
    </xf>
    <xf numFmtId="9" fontId="0" fillId="7" borderId="1" xfId="0" applyNumberFormat="1" applyFont="1" applyFill="1" applyBorder="1" applyProtection="1">
      <protection locked="0"/>
    </xf>
    <xf numFmtId="9" fontId="0" fillId="7" borderId="13" xfId="0" applyNumberFormat="1" applyFont="1" applyFill="1" applyBorder="1" applyProtection="1">
      <protection locked="0"/>
    </xf>
    <xf numFmtId="9" fontId="0" fillId="7" borderId="11" xfId="0" applyNumberFormat="1" applyFont="1" applyFill="1" applyBorder="1" applyProtection="1">
      <protection locked="0"/>
    </xf>
    <xf numFmtId="9" fontId="0" fillId="7" borderId="11" xfId="7" applyNumberFormat="1" applyFont="1" applyFill="1" applyBorder="1" applyProtection="1">
      <protection locked="0"/>
    </xf>
    <xf numFmtId="167" fontId="0" fillId="7" borderId="52" xfId="8" applyNumberFormat="1" applyFont="1" applyFill="1" applyBorder="1" applyAlignment="1" applyProtection="1">
      <alignment horizontal="center"/>
      <protection locked="0"/>
    </xf>
    <xf numFmtId="167" fontId="0" fillId="7" borderId="19" xfId="8" applyNumberFormat="1" applyFont="1" applyFill="1" applyBorder="1" applyAlignment="1" applyProtection="1">
      <alignment horizontal="center"/>
      <protection locked="0"/>
    </xf>
    <xf numFmtId="167" fontId="0" fillId="7" borderId="44" xfId="8" applyNumberFormat="1" applyFont="1" applyFill="1" applyBorder="1" applyAlignment="1" applyProtection="1">
      <alignment horizontal="center"/>
      <protection locked="0"/>
    </xf>
    <xf numFmtId="167" fontId="0" fillId="7" borderId="26" xfId="8" applyNumberFormat="1" applyFont="1" applyFill="1" applyBorder="1" applyAlignment="1" applyProtection="1">
      <alignment horizontal="center"/>
      <protection locked="0"/>
    </xf>
    <xf numFmtId="167" fontId="0" fillId="7" borderId="26" xfId="8" applyNumberFormat="1" applyFont="1" applyFill="1" applyBorder="1" applyProtection="1">
      <protection locked="0"/>
    </xf>
    <xf numFmtId="167" fontId="0" fillId="7" borderId="19" xfId="8" applyNumberFormat="1" applyFont="1" applyFill="1" applyBorder="1" applyProtection="1">
      <protection locked="0"/>
    </xf>
    <xf numFmtId="167" fontId="0" fillId="7" borderId="44" xfId="8" applyNumberFormat="1" applyFont="1" applyFill="1" applyBorder="1" applyProtection="1">
      <protection locked="0"/>
    </xf>
    <xf numFmtId="167" fontId="0" fillId="7" borderId="27" xfId="8" applyNumberFormat="1" applyFont="1" applyFill="1" applyBorder="1" applyProtection="1">
      <protection locked="0"/>
    </xf>
    <xf numFmtId="167" fontId="0" fillId="7" borderId="62" xfId="8" applyNumberFormat="1" applyFont="1" applyFill="1" applyBorder="1" applyProtection="1">
      <protection locked="0"/>
    </xf>
    <xf numFmtId="167" fontId="0" fillId="7" borderId="71" xfId="8" applyNumberFormat="1" applyFont="1" applyFill="1" applyBorder="1" applyProtection="1">
      <protection locked="0"/>
    </xf>
    <xf numFmtId="167" fontId="0" fillId="3" borderId="40" xfId="7" applyNumberFormat="1" applyFont="1" applyFill="1" applyBorder="1" applyAlignment="1">
      <alignment horizontal="center" vertical="top" wrapText="1"/>
    </xf>
    <xf numFmtId="167" fontId="0" fillId="3" borderId="60" xfId="7" applyNumberFormat="1" applyFont="1" applyFill="1" applyBorder="1" applyAlignment="1">
      <alignment horizontal="center" vertical="top" wrapText="1"/>
    </xf>
    <xf numFmtId="41" fontId="0" fillId="3" borderId="44" xfId="7" applyNumberFormat="1" applyFont="1" applyFill="1" applyBorder="1" applyAlignment="1">
      <alignment horizontal="center" vertical="top" wrapText="1"/>
    </xf>
    <xf numFmtId="41" fontId="0" fillId="3" borderId="3" xfId="7" applyNumberFormat="1" applyFont="1" applyFill="1" applyBorder="1" applyAlignment="1">
      <alignment horizontal="center" vertical="top" wrapText="1"/>
    </xf>
    <xf numFmtId="41" fontId="0" fillId="3" borderId="24" xfId="7" applyNumberFormat="1" applyFont="1" applyFill="1" applyBorder="1" applyAlignment="1">
      <alignment horizontal="center" vertical="top" wrapText="1"/>
    </xf>
    <xf numFmtId="41" fontId="0" fillId="3" borderId="26" xfId="7" applyNumberFormat="1" applyFont="1" applyFill="1" applyBorder="1" applyAlignment="1">
      <alignment horizontal="center" vertical="top" wrapText="1"/>
    </xf>
    <xf numFmtId="41" fontId="0" fillId="7" borderId="11" xfId="7" applyNumberFormat="1" applyFont="1" applyFill="1" applyBorder="1" applyAlignment="1" applyProtection="1">
      <alignment horizontal="center" vertical="top" wrapText="1"/>
      <protection locked="0"/>
    </xf>
    <xf numFmtId="41" fontId="0" fillId="7" borderId="1" xfId="7" applyNumberFormat="1" applyFont="1" applyFill="1" applyBorder="1" applyAlignment="1" applyProtection="1">
      <alignment horizontal="center" vertical="top" wrapText="1"/>
      <protection locked="0"/>
    </xf>
    <xf numFmtId="41" fontId="0" fillId="7" borderId="13" xfId="7" applyNumberFormat="1" applyFont="1" applyFill="1" applyBorder="1" applyAlignment="1" applyProtection="1">
      <alignment horizontal="center" vertical="top" wrapText="1"/>
      <protection locked="0"/>
    </xf>
    <xf numFmtId="41" fontId="0" fillId="7" borderId="11" xfId="7" applyNumberFormat="1" applyFont="1" applyFill="1" applyBorder="1" applyAlignment="1" applyProtection="1">
      <alignment horizontal="center"/>
      <protection locked="0"/>
    </xf>
    <xf numFmtId="41" fontId="0" fillId="7" borderId="1" xfId="7" applyNumberFormat="1" applyFont="1" applyFill="1" applyBorder="1" applyProtection="1">
      <protection locked="0"/>
    </xf>
    <xf numFmtId="41" fontId="0" fillId="7" borderId="13" xfId="7" applyNumberFormat="1" applyFont="1" applyFill="1" applyBorder="1" applyProtection="1">
      <protection locked="0"/>
    </xf>
    <xf numFmtId="41" fontId="0" fillId="7" borderId="11" xfId="0" applyNumberFormat="1" applyFont="1" applyFill="1" applyBorder="1" applyAlignment="1" applyProtection="1">
      <alignment horizontal="center"/>
      <protection locked="0"/>
    </xf>
    <xf numFmtId="41" fontId="0" fillId="7" borderId="1" xfId="0" applyNumberFormat="1" applyFont="1" applyFill="1" applyBorder="1" applyProtection="1">
      <protection locked="0"/>
    </xf>
    <xf numFmtId="41" fontId="0" fillId="7" borderId="13" xfId="0" applyNumberFormat="1" applyFont="1" applyFill="1" applyBorder="1" applyProtection="1">
      <protection locked="0"/>
    </xf>
    <xf numFmtId="41" fontId="0" fillId="7" borderId="11" xfId="0" applyNumberFormat="1" applyFont="1" applyFill="1" applyBorder="1" applyProtection="1">
      <protection locked="0"/>
    </xf>
    <xf numFmtId="41" fontId="0" fillId="7" borderId="11" xfId="7" applyNumberFormat="1" applyFont="1" applyFill="1" applyBorder="1" applyProtection="1">
      <protection locked="0"/>
    </xf>
    <xf numFmtId="1" fontId="0" fillId="3" borderId="39" xfId="0" applyNumberFormat="1" applyFont="1" applyFill="1" applyBorder="1"/>
    <xf numFmtId="1" fontId="0" fillId="3" borderId="24" xfId="0" applyNumberFormat="1" applyFont="1" applyFill="1" applyBorder="1"/>
    <xf numFmtId="41" fontId="0" fillId="7" borderId="39" xfId="0" applyNumberFormat="1" applyFont="1" applyFill="1" applyBorder="1" applyProtection="1">
      <protection locked="0"/>
    </xf>
    <xf numFmtId="41" fontId="0" fillId="7" borderId="3" xfId="0" applyNumberFormat="1" applyFont="1" applyFill="1" applyBorder="1" applyProtection="1">
      <protection locked="0"/>
    </xf>
    <xf numFmtId="167" fontId="0" fillId="7" borderId="39" xfId="0" applyNumberFormat="1" applyFont="1" applyFill="1" applyBorder="1"/>
    <xf numFmtId="167" fontId="0" fillId="7" borderId="3" xfId="0" applyNumberFormat="1" applyFont="1" applyFill="1" applyBorder="1"/>
    <xf numFmtId="41" fontId="0" fillId="3" borderId="52" xfId="7" applyNumberFormat="1" applyFont="1" applyFill="1" applyBorder="1"/>
    <xf numFmtId="41" fontId="0" fillId="3" borderId="58" xfId="7" applyNumberFormat="1" applyFont="1" applyFill="1" applyBorder="1"/>
    <xf numFmtId="41" fontId="0" fillId="3" borderId="27" xfId="7" applyNumberFormat="1" applyFont="1" applyFill="1" applyBorder="1"/>
    <xf numFmtId="41" fontId="0" fillId="3" borderId="62" xfId="7" applyNumberFormat="1" applyFont="1" applyFill="1" applyBorder="1"/>
    <xf numFmtId="41" fontId="9" fillId="7" borderId="1" xfId="0" applyNumberFormat="1" applyFont="1" applyFill="1" applyBorder="1" applyAlignment="1">
      <alignment horizontal="left" vertical="top"/>
    </xf>
    <xf numFmtId="41" fontId="8" fillId="3" borderId="23" xfId="0" applyNumberFormat="1" applyFont="1" applyFill="1" applyBorder="1"/>
    <xf numFmtId="9" fontId="0" fillId="7" borderId="1" xfId="8" applyNumberFormat="1" applyFont="1" applyFill="1" applyBorder="1" applyProtection="1">
      <protection locked="0"/>
    </xf>
    <xf numFmtId="41" fontId="0" fillId="3" borderId="3" xfId="7" applyNumberFormat="1" applyFont="1" applyFill="1" applyBorder="1"/>
    <xf numFmtId="41" fontId="0" fillId="3" borderId="24" xfId="7" applyNumberFormat="1" applyFont="1" applyFill="1" applyBorder="1"/>
    <xf numFmtId="167" fontId="0" fillId="7" borderId="1" xfId="0" applyNumberFormat="1" applyFont="1" applyFill="1" applyBorder="1" applyProtection="1">
      <protection locked="0"/>
    </xf>
    <xf numFmtId="167" fontId="0" fillId="7" borderId="12" xfId="0" applyNumberFormat="1" applyFont="1" applyFill="1" applyBorder="1" applyProtection="1">
      <protection locked="0"/>
    </xf>
    <xf numFmtId="1" fontId="0" fillId="7" borderId="12" xfId="0" applyNumberFormat="1" applyFont="1" applyFill="1" applyBorder="1" applyProtection="1">
      <protection locked="0"/>
    </xf>
    <xf numFmtId="41" fontId="0" fillId="7" borderId="12" xfId="0" applyNumberFormat="1" applyFont="1" applyFill="1" applyBorder="1" applyProtection="1">
      <protection locked="0"/>
    </xf>
    <xf numFmtId="0" fontId="9" fillId="0" borderId="13" xfId="0" applyFont="1" applyBorder="1" applyAlignment="1">
      <alignment horizontal="center"/>
    </xf>
    <xf numFmtId="0" fontId="2" fillId="11" borderId="21" xfId="0" applyFont="1" applyFill="1" applyBorder="1" applyAlignment="1" applyProtection="1">
      <alignment horizontal="center"/>
    </xf>
    <xf numFmtId="0" fontId="9" fillId="0" borderId="23" xfId="0" applyFont="1" applyFill="1" applyBorder="1" applyAlignment="1">
      <alignment horizontal="center"/>
    </xf>
    <xf numFmtId="0" fontId="9" fillId="7" borderId="1" xfId="0" applyFont="1" applyFill="1" applyBorder="1" applyAlignment="1" applyProtection="1">
      <alignment horizontal="center" vertical="center"/>
      <protection locked="0"/>
    </xf>
    <xf numFmtId="0" fontId="9" fillId="7" borderId="12" xfId="0" applyFont="1" applyFill="1" applyBorder="1" applyAlignment="1" applyProtection="1">
      <alignment horizontal="center" vertical="center"/>
      <protection locked="0"/>
    </xf>
    <xf numFmtId="0" fontId="2" fillId="2" borderId="29" xfId="1" applyFont="1" applyFill="1" applyBorder="1" applyAlignment="1">
      <alignment wrapText="1"/>
    </xf>
    <xf numFmtId="0" fontId="2" fillId="2" borderId="29" xfId="1" applyFont="1" applyFill="1" applyBorder="1" applyAlignment="1">
      <alignment horizontal="center" wrapText="1"/>
    </xf>
    <xf numFmtId="0" fontId="27" fillId="0" borderId="0" xfId="0" applyFont="1" applyAlignment="1">
      <alignment horizontal="center" vertical="center" wrapText="1"/>
    </xf>
    <xf numFmtId="0" fontId="0" fillId="0" borderId="0" xfId="0" applyAlignment="1">
      <alignment wrapText="1"/>
    </xf>
    <xf numFmtId="0" fontId="0" fillId="0" borderId="0" xfId="0" applyAlignment="1">
      <alignment horizontal="center" wrapText="1"/>
    </xf>
    <xf numFmtId="0" fontId="28" fillId="0" borderId="0" xfId="0" applyFont="1" applyAlignment="1" applyProtection="1">
      <alignment vertical="justify" wrapText="1"/>
    </xf>
    <xf numFmtId="0" fontId="20" fillId="5" borderId="0" xfId="0" applyFont="1" applyFill="1" applyAlignment="1">
      <alignment horizontal="center" vertical="center" wrapText="1"/>
    </xf>
    <xf numFmtId="0" fontId="9" fillId="7" borderId="13" xfId="0" applyFont="1" applyFill="1" applyBorder="1" applyAlignment="1" applyProtection="1">
      <alignment horizontal="left" vertical="top"/>
      <protection locked="0"/>
    </xf>
    <xf numFmtId="0" fontId="9" fillId="7" borderId="19" xfId="0" applyFont="1" applyFill="1" applyBorder="1" applyAlignment="1" applyProtection="1">
      <alignment horizontal="left" vertical="top"/>
      <protection locked="0"/>
    </xf>
    <xf numFmtId="0" fontId="9" fillId="7" borderId="11" xfId="0" applyFont="1" applyFill="1" applyBorder="1" applyAlignment="1" applyProtection="1">
      <alignment horizontal="left" vertical="top"/>
      <protection locked="0"/>
    </xf>
    <xf numFmtId="0" fontId="9" fillId="7" borderId="13" xfId="0" applyFont="1" applyFill="1" applyBorder="1" applyAlignment="1" applyProtection="1">
      <alignment horizontal="center" vertical="top"/>
      <protection locked="0"/>
    </xf>
    <xf numFmtId="0" fontId="9" fillId="7" borderId="19" xfId="0" applyFont="1" applyFill="1" applyBorder="1" applyAlignment="1" applyProtection="1">
      <alignment horizontal="center" vertical="top"/>
      <protection locked="0"/>
    </xf>
    <xf numFmtId="0" fontId="9" fillId="7" borderId="11" xfId="0" applyFont="1" applyFill="1" applyBorder="1" applyAlignment="1" applyProtection="1">
      <alignment horizontal="center" vertical="top"/>
      <protection locked="0"/>
    </xf>
    <xf numFmtId="0" fontId="9" fillId="2" borderId="29" xfId="1" applyFont="1" applyFill="1" applyBorder="1" applyAlignment="1">
      <alignment horizontal="center" wrapText="1"/>
    </xf>
    <xf numFmtId="0" fontId="9" fillId="2" borderId="46" xfId="1" applyFont="1" applyFill="1" applyBorder="1" applyAlignment="1">
      <alignment horizontal="center" wrapText="1"/>
    </xf>
    <xf numFmtId="0" fontId="9" fillId="2" borderId="47" xfId="1" applyFont="1" applyFill="1" applyBorder="1" applyAlignment="1">
      <alignment horizontal="center" wrapText="1"/>
    </xf>
    <xf numFmtId="0" fontId="3" fillId="7" borderId="1" xfId="0" applyFont="1" applyFill="1" applyBorder="1" applyAlignment="1" applyProtection="1">
      <alignment horizontal="left"/>
      <protection locked="0"/>
    </xf>
    <xf numFmtId="0" fontId="2" fillId="11" borderId="49" xfId="0" applyFont="1" applyFill="1" applyBorder="1" applyAlignment="1" applyProtection="1">
      <alignment horizontal="left"/>
    </xf>
    <xf numFmtId="0" fontId="2" fillId="11" borderId="50" xfId="0" applyFont="1" applyFill="1" applyBorder="1" applyAlignment="1" applyProtection="1">
      <alignment horizontal="left"/>
    </xf>
    <xf numFmtId="168" fontId="3" fillId="7" borderId="1" xfId="0" applyNumberFormat="1" applyFont="1" applyFill="1" applyBorder="1" applyAlignment="1" applyProtection="1">
      <alignment horizontal="left"/>
      <protection locked="0"/>
    </xf>
    <xf numFmtId="39" fontId="3" fillId="7" borderId="13" xfId="7" applyNumberFormat="1" applyFont="1" applyFill="1" applyBorder="1" applyAlignment="1" applyProtection="1">
      <alignment horizontal="center"/>
      <protection locked="0"/>
    </xf>
    <xf numFmtId="39" fontId="3" fillId="7" borderId="11" xfId="7" applyNumberFormat="1" applyFont="1" applyFill="1" applyBorder="1" applyAlignment="1" applyProtection="1">
      <alignment horizontal="center"/>
      <protection locked="0"/>
    </xf>
    <xf numFmtId="0" fontId="9" fillId="0" borderId="0" xfId="0" applyFont="1" applyBorder="1" applyAlignment="1">
      <alignment horizontal="left" vertical="center" wrapText="1"/>
    </xf>
    <xf numFmtId="0" fontId="9" fillId="0" borderId="35" xfId="0" applyFont="1" applyFill="1" applyBorder="1" applyAlignment="1">
      <alignment horizontal="left" wrapText="1"/>
    </xf>
    <xf numFmtId="0" fontId="9" fillId="0" borderId="48" xfId="0" applyFont="1" applyFill="1" applyBorder="1" applyAlignment="1">
      <alignment horizontal="left" wrapText="1"/>
    </xf>
    <xf numFmtId="0" fontId="9" fillId="0" borderId="34" xfId="0" applyFont="1" applyFill="1" applyBorder="1" applyAlignment="1">
      <alignment horizontal="left" wrapText="1"/>
    </xf>
    <xf numFmtId="0" fontId="9" fillId="0" borderId="16" xfId="0" applyFont="1" applyFill="1" applyBorder="1" applyAlignment="1">
      <alignment horizontal="left" wrapText="1"/>
    </xf>
    <xf numFmtId="0" fontId="9" fillId="0" borderId="17" xfId="0" applyFont="1" applyFill="1" applyBorder="1" applyAlignment="1">
      <alignment horizontal="left" wrapText="1"/>
    </xf>
    <xf numFmtId="0" fontId="9" fillId="0" borderId="18" xfId="0" applyFont="1" applyFill="1" applyBorder="1" applyAlignment="1">
      <alignment horizontal="left" wrapText="1"/>
    </xf>
    <xf numFmtId="0" fontId="9" fillId="7" borderId="13" xfId="0" applyFont="1" applyFill="1" applyBorder="1" applyAlignment="1" applyProtection="1">
      <alignment horizontal="left" wrapText="1"/>
      <protection locked="0"/>
    </xf>
    <xf numFmtId="0" fontId="9" fillId="7" borderId="19" xfId="0" applyFont="1" applyFill="1" applyBorder="1" applyAlignment="1" applyProtection="1">
      <alignment horizontal="left" wrapText="1"/>
      <protection locked="0"/>
    </xf>
    <xf numFmtId="0" fontId="9" fillId="7" borderId="11" xfId="0" applyFont="1" applyFill="1" applyBorder="1" applyAlignment="1" applyProtection="1">
      <alignment horizontal="left" wrapText="1"/>
      <protection locked="0"/>
    </xf>
    <xf numFmtId="0" fontId="2" fillId="2" borderId="29" xfId="1" applyFont="1" applyFill="1" applyBorder="1" applyAlignment="1">
      <alignment horizontal="center" wrapText="1"/>
    </xf>
    <xf numFmtId="0" fontId="2" fillId="2" borderId="46" xfId="1" applyFont="1" applyFill="1" applyBorder="1" applyAlignment="1">
      <alignment horizontal="center" wrapText="1"/>
    </xf>
    <xf numFmtId="0" fontId="2" fillId="2" borderId="47" xfId="1" applyFont="1" applyFill="1" applyBorder="1" applyAlignment="1">
      <alignment horizontal="center" wrapText="1"/>
    </xf>
    <xf numFmtId="0" fontId="9" fillId="10" borderId="46" xfId="0" applyFont="1" applyFill="1" applyBorder="1" applyAlignment="1">
      <alignment horizontal="center"/>
    </xf>
    <xf numFmtId="0" fontId="9" fillId="10" borderId="47" xfId="0" applyFont="1" applyFill="1" applyBorder="1" applyAlignment="1">
      <alignment horizontal="center"/>
    </xf>
    <xf numFmtId="0" fontId="9" fillId="10" borderId="10" xfId="0" applyFont="1" applyFill="1" applyBorder="1" applyAlignment="1">
      <alignment horizontal="center"/>
    </xf>
    <xf numFmtId="0" fontId="11" fillId="10" borderId="66" xfId="0" applyFont="1" applyFill="1" applyBorder="1" applyAlignment="1">
      <alignment horizontal="left" vertical="top" wrapText="1"/>
    </xf>
    <xf numFmtId="0" fontId="11" fillId="10" borderId="61" xfId="0" applyFont="1" applyFill="1" applyBorder="1" applyAlignment="1">
      <alignment horizontal="left" vertical="top" wrapText="1"/>
    </xf>
    <xf numFmtId="0" fontId="11" fillId="10" borderId="67" xfId="0" applyFont="1" applyFill="1" applyBorder="1" applyAlignment="1">
      <alignment horizontal="left" vertical="top" wrapText="1"/>
    </xf>
    <xf numFmtId="0" fontId="26" fillId="11" borderId="68" xfId="0" applyFont="1" applyFill="1" applyBorder="1" applyAlignment="1">
      <alignment horizontal="center" vertical="center" wrapText="1"/>
    </xf>
    <xf numFmtId="0" fontId="26" fillId="11" borderId="69" xfId="0" applyFont="1" applyFill="1" applyBorder="1" applyAlignment="1">
      <alignment horizontal="center" vertical="center" wrapText="1"/>
    </xf>
    <xf numFmtId="0" fontId="26" fillId="11" borderId="70" xfId="0" applyFont="1" applyFill="1" applyBorder="1" applyAlignment="1">
      <alignment horizontal="left" vertical="top" wrapText="1"/>
    </xf>
    <xf numFmtId="0" fontId="26" fillId="11" borderId="20" xfId="0" applyFont="1" applyFill="1" applyBorder="1" applyAlignment="1">
      <alignment horizontal="left" vertical="top" wrapText="1"/>
    </xf>
    <xf numFmtId="0" fontId="2" fillId="8"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8" borderId="0" xfId="0" applyFont="1" applyFill="1" applyAlignment="1">
      <alignment horizontal="left" vertical="top" wrapText="1"/>
    </xf>
    <xf numFmtId="0" fontId="2" fillId="2" borderId="0" xfId="0" applyFont="1" applyFill="1" applyAlignment="1">
      <alignment horizontal="left" vertical="top" wrapText="1"/>
    </xf>
    <xf numFmtId="166" fontId="0" fillId="3" borderId="29" xfId="7" applyNumberFormat="1" applyFont="1" applyFill="1" applyBorder="1" applyAlignment="1">
      <alignment horizontal="center"/>
    </xf>
    <xf numFmtId="166" fontId="0" fillId="3" borderId="46" xfId="7" applyNumberFormat="1" applyFont="1" applyFill="1" applyBorder="1" applyAlignment="1">
      <alignment horizontal="center"/>
    </xf>
    <xf numFmtId="166" fontId="0" fillId="3" borderId="47" xfId="7" applyNumberFormat="1" applyFont="1" applyFill="1" applyBorder="1" applyAlignment="1">
      <alignment horizontal="center"/>
    </xf>
    <xf numFmtId="0" fontId="14" fillId="0" borderId="31" xfId="0" applyFont="1" applyFill="1" applyBorder="1" applyAlignment="1">
      <alignment horizontal="left"/>
    </xf>
    <xf numFmtId="0" fontId="14" fillId="0" borderId="58" xfId="0" applyFont="1" applyFill="1" applyBorder="1" applyAlignment="1">
      <alignment horizontal="left"/>
    </xf>
    <xf numFmtId="0" fontId="14" fillId="0" borderId="31" xfId="0" applyFont="1" applyBorder="1" applyAlignment="1">
      <alignment horizontal="left"/>
    </xf>
    <xf numFmtId="0" fontId="14" fillId="0" borderId="58" xfId="0" applyFont="1" applyBorder="1" applyAlignment="1">
      <alignment horizontal="left"/>
    </xf>
    <xf numFmtId="0" fontId="9" fillId="10" borderId="36" xfId="0" applyFont="1" applyFill="1" applyBorder="1" applyAlignment="1">
      <alignment horizontal="center" vertical="top" wrapText="1"/>
    </xf>
    <xf numFmtId="0" fontId="9" fillId="10" borderId="46" xfId="0" applyFont="1" applyFill="1" applyBorder="1" applyAlignment="1">
      <alignment horizontal="center" vertical="top" wrapText="1"/>
    </xf>
    <xf numFmtId="0" fontId="9" fillId="11" borderId="29" xfId="0" applyFont="1" applyFill="1" applyBorder="1" applyAlignment="1">
      <alignment horizontal="left" vertical="top" wrapText="1"/>
    </xf>
    <xf numFmtId="0" fontId="9" fillId="11" borderId="25" xfId="0" applyFont="1" applyFill="1" applyBorder="1" applyAlignment="1">
      <alignment horizontal="left" vertical="top" wrapText="1"/>
    </xf>
    <xf numFmtId="0" fontId="9" fillId="10" borderId="65" xfId="0" applyFont="1" applyFill="1" applyBorder="1" applyAlignment="1">
      <alignment horizontal="center" vertical="center" wrapText="1"/>
    </xf>
    <xf numFmtId="0" fontId="9" fillId="10" borderId="62" xfId="0" applyFont="1" applyFill="1" applyBorder="1" applyAlignment="1">
      <alignment horizontal="center" vertical="center" wrapText="1"/>
    </xf>
    <xf numFmtId="0" fontId="9" fillId="10" borderId="28" xfId="0" applyFont="1" applyFill="1" applyBorder="1" applyAlignment="1">
      <alignment horizontal="center" vertical="center" wrapText="1"/>
    </xf>
    <xf numFmtId="0" fontId="9" fillId="11" borderId="16" xfId="0" applyFont="1" applyFill="1" applyBorder="1" applyAlignment="1">
      <alignment horizontal="center" vertical="top" wrapText="1"/>
    </xf>
    <xf numFmtId="0" fontId="9" fillId="11" borderId="18" xfId="0" applyFont="1" applyFill="1" applyBorder="1" applyAlignment="1">
      <alignment horizontal="center" vertical="top" wrapText="1"/>
    </xf>
    <xf numFmtId="0" fontId="9" fillId="11" borderId="13" xfId="0" applyFont="1" applyFill="1" applyBorder="1" applyAlignment="1">
      <alignment horizontal="center" vertical="top" wrapText="1"/>
    </xf>
    <xf numFmtId="0" fontId="9" fillId="11" borderId="11" xfId="0" applyFont="1" applyFill="1" applyBorder="1" applyAlignment="1">
      <alignment horizontal="center" vertical="top" wrapText="1"/>
    </xf>
    <xf numFmtId="0" fontId="9" fillId="0" borderId="0" xfId="0" applyFont="1" applyAlignment="1">
      <alignment horizontal="left" vertical="top" wrapText="1"/>
    </xf>
    <xf numFmtId="0" fontId="9" fillId="0" borderId="17" xfId="0" applyFont="1" applyBorder="1" applyAlignment="1">
      <alignment horizontal="left" vertical="top" wrapText="1"/>
    </xf>
    <xf numFmtId="0" fontId="9" fillId="2" borderId="51" xfId="1" applyFont="1" applyFill="1" applyBorder="1" applyAlignment="1">
      <alignment horizontal="center" wrapText="1"/>
    </xf>
    <xf numFmtId="0" fontId="9" fillId="2" borderId="0" xfId="1" applyFont="1" applyFill="1" applyBorder="1" applyAlignment="1">
      <alignment horizontal="center" wrapText="1"/>
    </xf>
  </cellXfs>
  <cellStyles count="11">
    <cellStyle name="Comma 2" xfId="4"/>
    <cellStyle name="Currency" xfId="7" builtinId="4"/>
    <cellStyle name="Currency 2" xfId="10"/>
    <cellStyle name="Hyperlink" xfId="1" builtinId="8"/>
    <cellStyle name="Hyperlink 2" xfId="3"/>
    <cellStyle name="Normal" xfId="0" builtinId="0"/>
    <cellStyle name="Normal 2" xfId="2"/>
    <cellStyle name="Normal 3" xfId="9"/>
    <cellStyle name="Normal_Overhead Cost" xfId="6"/>
    <cellStyle name="Percent" xfId="8" builtinId="5"/>
    <cellStyle name="Percent 2" xfId="5"/>
  </cellStyles>
  <dxfs count="0"/>
  <tableStyles count="0" defaultTableStyle="TableStyleMedium2" defaultPivotStyle="PivotStyleLight16"/>
  <colors>
    <mruColors>
      <color rgb="FFCCFF99"/>
      <color rgb="FFFFFFCC"/>
      <color rgb="FFCCFFFF"/>
      <color rgb="FFFFCC66"/>
      <color rgb="FFA0E4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Number of client encounters</a:t>
            </a:r>
            <a:r>
              <a:rPr lang="en-US" baseline="0"/>
              <a:t> </a:t>
            </a:r>
            <a:r>
              <a:rPr lang="en-US"/>
              <a:t>by type of violence</a:t>
            </a:r>
          </a:p>
        </c:rich>
      </c:tx>
      <c:layout>
        <c:manualLayout>
          <c:xMode val="edge"/>
          <c:yMode val="edge"/>
          <c:x val="0.16385456972517612"/>
          <c:y val="3.4672054839481735E-2"/>
        </c:manualLayout>
      </c:layout>
      <c:overlay val="0"/>
    </c:title>
    <c:autoTitleDeleted val="0"/>
    <c:plotArea>
      <c:layout/>
      <c:barChart>
        <c:barDir val="col"/>
        <c:grouping val="clustered"/>
        <c:varyColors val="0"/>
        <c:ser>
          <c:idx val="0"/>
          <c:order val="0"/>
          <c:tx>
            <c:strRef>
              <c:f>'Service Delivery Statistics'!$C$162</c:f>
              <c:strCache>
                <c:ptCount val="1"/>
                <c:pt idx="0">
                  <c:v>Number of client encounters</c:v>
                </c:pt>
              </c:strCache>
            </c:strRef>
          </c:tx>
          <c:invertIfNegative val="0"/>
          <c:cat>
            <c:strRef>
              <c:f>'Service Delivery Statistics'!$D$161:$G$161</c:f>
              <c:strCache>
                <c:ptCount val="4"/>
                <c:pt idx="0">
                  <c:v>Sexual violence</c:v>
                </c:pt>
                <c:pt idx="1">
                  <c:v>Physical violence</c:v>
                </c:pt>
                <c:pt idx="2">
                  <c:v>Emotional violence</c:v>
                </c:pt>
                <c:pt idx="3">
                  <c:v>Neglect</c:v>
                </c:pt>
              </c:strCache>
            </c:strRef>
          </c:cat>
          <c:val>
            <c:numRef>
              <c:f>'Service Delivery Statistics'!$D$162:$G$162</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98803712"/>
        <c:axId val="98805248"/>
      </c:barChart>
      <c:catAx>
        <c:axId val="98803712"/>
        <c:scaling>
          <c:orientation val="minMax"/>
        </c:scaling>
        <c:delete val="0"/>
        <c:axPos val="b"/>
        <c:numFmt formatCode="General" sourceLinked="0"/>
        <c:majorTickMark val="out"/>
        <c:minorTickMark val="none"/>
        <c:tickLblPos val="nextTo"/>
        <c:crossAx val="98805248"/>
        <c:crosses val="autoZero"/>
        <c:auto val="1"/>
        <c:lblAlgn val="ctr"/>
        <c:lblOffset val="100"/>
        <c:noMultiLvlLbl val="0"/>
      </c:catAx>
      <c:valAx>
        <c:axId val="98805248"/>
        <c:scaling>
          <c:orientation val="minMax"/>
        </c:scaling>
        <c:delete val="0"/>
        <c:axPos val="l"/>
        <c:majorGridlines>
          <c:spPr>
            <a:ln>
              <a:noFill/>
            </a:ln>
          </c:spPr>
        </c:majorGridlines>
        <c:numFmt formatCode="0" sourceLinked="1"/>
        <c:majorTickMark val="out"/>
        <c:minorTickMark val="none"/>
        <c:tickLblPos val="nextTo"/>
        <c:crossAx val="9880371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 of service</a:t>
            </a:r>
            <a:r>
              <a:rPr lang="en-US" baseline="0"/>
              <a:t> delivery costs</a:t>
            </a:r>
            <a:br>
              <a:rPr lang="en-US" baseline="0"/>
            </a:br>
            <a:r>
              <a:rPr lang="en-US" baseline="0"/>
              <a:t>by service component</a:t>
            </a:r>
          </a:p>
          <a:p>
            <a:pPr>
              <a:defRPr/>
            </a:pPr>
            <a:endParaRPr lang="en-US" baseline="0"/>
          </a:p>
          <a:p>
            <a:pPr>
              <a:defRPr/>
            </a:pPr>
            <a:r>
              <a:rPr lang="en-US" b="0" i="1" baseline="0"/>
              <a:t>pie chart </a:t>
            </a:r>
            <a:endParaRPr lang="en-US" b="0" i="1"/>
          </a:p>
        </c:rich>
      </c:tx>
      <c:overlay val="0"/>
    </c:title>
    <c:autoTitleDeleted val="0"/>
    <c:plotArea>
      <c:layout/>
      <c:pieChart>
        <c:varyColors val="1"/>
        <c:ser>
          <c:idx val="0"/>
          <c:order val="0"/>
          <c:cat>
            <c:strRef>
              <c:f>('Cost by Service Component'!$A$5,'Cost by Service Component'!$A$9,'Cost by Service Component'!$A$13,'Cost by Service Component'!$A$19,'Cost by Service Component'!$A$21,'Cost by Service Component'!$A$25,'Cost by Service Component'!$A$31)</c:f>
              <c:strCache>
                <c:ptCount val="7"/>
                <c:pt idx="0">
                  <c:v>Examinations</c:v>
                </c:pt>
                <c:pt idx="1">
                  <c:v>Forensic Exam</c:v>
                </c:pt>
                <c:pt idx="2">
                  <c:v>Counselling</c:v>
                </c:pt>
                <c:pt idx="3">
                  <c:v>Medical Treatment for Injuries</c:v>
                </c:pt>
                <c:pt idx="4">
                  <c:v>Tests </c:v>
                </c:pt>
                <c:pt idx="5">
                  <c:v>Treatment/propylaxis </c:v>
                </c:pt>
                <c:pt idx="6">
                  <c:v>Referrals</c:v>
                </c:pt>
              </c:strCache>
            </c:strRef>
          </c:cat>
          <c:val>
            <c:numRef>
              <c:f>('Cost by Service Component'!$B$5,'Cost by Service Component'!$B$9,'Cost by Service Component'!$B$13,'Cost by Service Component'!$B$19,'Cost by Service Component'!$B$21,'Cost by Service Component'!$B$25,'Cost by Service Component'!$B$31)</c:f>
              <c:numCache>
                <c:formatCode>_(* #,##0.00_);_(* \(#,##0.00\);_(* "-"??_);_(@_)</c:formatCode>
                <c:ptCount val="7"/>
                <c:pt idx="0">
                  <c:v>6.8729567307692303</c:v>
                </c:pt>
                <c:pt idx="1">
                  <c:v>0</c:v>
                </c:pt>
                <c:pt idx="2">
                  <c:v>0</c:v>
                </c:pt>
                <c:pt idx="3">
                  <c:v>0</c:v>
                </c:pt>
                <c:pt idx="4">
                  <c:v>0</c:v>
                </c:pt>
                <c:pt idx="5">
                  <c:v>0</c:v>
                </c:pt>
                <c:pt idx="6">
                  <c:v>0</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zero"/>
    <c:showDLblsOverMax val="0"/>
  </c:chart>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Recurrent  vs. capital costs of </a:t>
            </a:r>
            <a:br>
              <a:rPr lang="en-US"/>
            </a:br>
            <a:r>
              <a:rPr lang="en-US"/>
              <a:t>GBV service delivery</a:t>
            </a:r>
          </a:p>
          <a:p>
            <a:pPr>
              <a:defRPr/>
            </a:pPr>
            <a:endParaRPr lang="en-US"/>
          </a:p>
          <a:p>
            <a:pPr>
              <a:defRPr/>
            </a:pPr>
            <a:r>
              <a:rPr lang="en-US" b="0" i="1"/>
              <a:t>pie chart </a:t>
            </a:r>
          </a:p>
        </c:rich>
      </c:tx>
      <c:overlay val="0"/>
    </c:title>
    <c:autoTitleDeleted val="0"/>
    <c:plotArea>
      <c:layout/>
      <c:pieChart>
        <c:varyColors val="1"/>
        <c:ser>
          <c:idx val="0"/>
          <c:order val="0"/>
          <c:cat>
            <c:strRef>
              <c:f>('Cost Summary'!$B$10,'Cost Summary'!$B$14)</c:f>
              <c:strCache>
                <c:ptCount val="2"/>
                <c:pt idx="0">
                  <c:v>Total Recurrent Cost</c:v>
                </c:pt>
                <c:pt idx="1">
                  <c:v>Total Capital Cost</c:v>
                </c:pt>
              </c:strCache>
            </c:strRef>
          </c:cat>
          <c:val>
            <c:numRef>
              <c:f>('Cost Summary'!$C$10,'Cost Summary'!$C$14)</c:f>
              <c:numCache>
                <c:formatCode>_(* #,##0.00_);_(* \(#,##0.00\);_(* "-"??_);_(@_)</c:formatCode>
                <c:ptCount val="2"/>
                <c:pt idx="0">
                  <c:v>23015</c:v>
                </c:pt>
                <c:pt idx="1">
                  <c:v>0</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zero"/>
    <c:showDLblsOverMax val="0"/>
  </c:chart>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 drivers of GBV service delivery</a:t>
            </a:r>
          </a:p>
          <a:p>
            <a:pPr>
              <a:defRPr/>
            </a:pPr>
            <a:endParaRPr lang="en-US"/>
          </a:p>
          <a:p>
            <a:pPr>
              <a:defRPr/>
            </a:pPr>
            <a:r>
              <a:rPr lang="en-US" b="0" i="1"/>
              <a:t>pie chart</a:t>
            </a:r>
          </a:p>
        </c:rich>
      </c:tx>
      <c:overlay val="0"/>
    </c:title>
    <c:autoTitleDeleted val="0"/>
    <c:plotArea>
      <c:layout/>
      <c:pieChart>
        <c:varyColors val="1"/>
        <c:ser>
          <c:idx val="0"/>
          <c:order val="0"/>
          <c:cat>
            <c:strRef>
              <c:f>('Cost Summary'!$B$6:$B$9,'Cost Summary'!$B$12:$B$13)</c:f>
              <c:strCache>
                <c:ptCount val="6"/>
                <c:pt idx="0">
                  <c:v>Medical Staff</c:v>
                </c:pt>
                <c:pt idx="1">
                  <c:v>Support Staff</c:v>
                </c:pt>
                <c:pt idx="2">
                  <c:v>Drugs and Supplies</c:v>
                </c:pt>
                <c:pt idx="3">
                  <c:v>Facility and Operations</c:v>
                </c:pt>
                <c:pt idx="4">
                  <c:v>Vehicles </c:v>
                </c:pt>
                <c:pt idx="5">
                  <c:v>Equipment </c:v>
                </c:pt>
              </c:strCache>
            </c:strRef>
          </c:cat>
          <c:val>
            <c:numRef>
              <c:f>('Cost Summary'!$C$6:$C$9,'Cost Summary'!$C$12:$C$13)</c:f>
              <c:numCache>
                <c:formatCode>_(* #,##0.00_);_(* \(#,##0.00\);_(* "-"??_);_(@_)</c:formatCode>
                <c:ptCount val="6"/>
                <c:pt idx="0">
                  <c:v>0</c:v>
                </c:pt>
                <c:pt idx="1">
                  <c:v>23015</c:v>
                </c:pt>
                <c:pt idx="2">
                  <c:v>0</c:v>
                </c:pt>
                <c:pt idx="3">
                  <c:v>0</c:v>
                </c:pt>
                <c:pt idx="4">
                  <c:v>0</c:v>
                </c:pt>
                <c:pt idx="5">
                  <c:v>0</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zero"/>
    <c:showDLblsOverMax val="0"/>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423334</xdr:colOff>
      <xdr:row>22</xdr:row>
      <xdr:rowOff>12700</xdr:rowOff>
    </xdr:to>
    <xdr:sp macro="" textlink="">
      <xdr:nvSpPr>
        <xdr:cNvPr id="2" name="TextBox 10"/>
        <xdr:cNvSpPr txBox="1"/>
      </xdr:nvSpPr>
      <xdr:spPr>
        <a:xfrm>
          <a:off x="0" y="0"/>
          <a:ext cx="15002934" cy="3924300"/>
        </a:xfrm>
        <a:prstGeom prst="rect">
          <a:avLst/>
        </a:prstGeom>
        <a:noFill/>
        <a:ln>
          <a:noFill/>
        </a:ln>
      </xdr:spPr>
      <xdr:txBody>
        <a:bodyPr wrap="square" rtlCol="0">
          <a:noAutofit/>
        </a:bodyP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defRPr/>
          </a:pPr>
          <a:r>
            <a:rPr lang="en-US" sz="9600" b="1">
              <a:solidFill>
                <a:sysClr val="windowText" lastClr="000000"/>
              </a:solidFill>
              <a:latin typeface="Californian FB" pitchFamily="18" charset="0"/>
            </a:rPr>
            <a:t>  </a:t>
          </a:r>
          <a:r>
            <a:rPr lang="en-US" sz="8000" b="1">
              <a:solidFill>
                <a:schemeClr val="accent1">
                  <a:lumMod val="75000"/>
                </a:schemeClr>
              </a:solidFill>
              <a:latin typeface="Californian FB" pitchFamily="18" charset="0"/>
            </a:rPr>
            <a:t>GBV Program Cost Calculator </a:t>
          </a:r>
        </a:p>
        <a:p>
          <a:pPr marL="0" marR="0" indent="0" algn="ctr" defTabSz="914400" rtl="0" eaLnBrk="1" fontAlgn="base" latinLnBrk="0" hangingPunct="1">
            <a:lnSpc>
              <a:spcPct val="100000"/>
            </a:lnSpc>
            <a:spcBef>
              <a:spcPct val="0"/>
            </a:spcBef>
            <a:spcAft>
              <a:spcPct val="0"/>
            </a:spcAft>
            <a:buClrTx/>
            <a:buSzTx/>
            <a:buFontTx/>
            <a:buNone/>
            <a:tabLst/>
            <a:defRPr/>
          </a:pPr>
          <a:r>
            <a:rPr lang="en-US" sz="8000" b="1">
              <a:solidFill>
                <a:schemeClr val="accent1">
                  <a:lumMod val="75000"/>
                </a:schemeClr>
              </a:solidFill>
              <a:latin typeface="Californian FB" pitchFamily="18" charset="0"/>
            </a:rPr>
            <a:t>  </a:t>
          </a:r>
          <a:r>
            <a:rPr lang="en-US" sz="8000" b="1" i="1" kern="1200" baseline="-25000">
              <a:solidFill>
                <a:schemeClr val="accent1">
                  <a:lumMod val="75000"/>
                </a:schemeClr>
              </a:solidFill>
              <a:effectLst/>
              <a:latin typeface="Arial" charset="0"/>
              <a:ea typeface="+mn-ea"/>
              <a:cs typeface="+mn-cs"/>
            </a:rPr>
            <a:t>Assessing the Costs of GBV Interventions         in Clinical Settings</a:t>
          </a:r>
          <a:endParaRPr lang="en-US" sz="8000" i="1">
            <a:solidFill>
              <a:schemeClr val="accent1">
                <a:lumMod val="75000"/>
              </a:schemeClr>
            </a:solidFill>
            <a:effectLst/>
          </a:endParaRPr>
        </a:p>
        <a:p>
          <a:pPr algn="ctr"/>
          <a:r>
            <a:rPr lang="en-US" sz="9600" b="1">
              <a:solidFill>
                <a:sysClr val="windowText" lastClr="000000"/>
              </a:solidFill>
              <a:latin typeface="Californian FB" pitchFamily="18" charset="0"/>
            </a:rPr>
            <a:t>  </a:t>
          </a:r>
          <a:r>
            <a:rPr lang="en-US" sz="2800" b="0">
              <a:solidFill>
                <a:schemeClr val="tx2"/>
              </a:solidFill>
              <a:latin typeface="Californian FB" pitchFamily="18" charset="0"/>
            </a:rPr>
            <a:t> September </a:t>
          </a:r>
          <a:r>
            <a:rPr lang="en-US" sz="2800" b="0" baseline="0">
              <a:solidFill>
                <a:schemeClr val="tx2"/>
              </a:solidFill>
              <a:latin typeface="Californian FB" pitchFamily="18" charset="0"/>
            </a:rPr>
            <a:t>2015</a:t>
          </a:r>
          <a:endParaRPr lang="en-US" sz="2800" b="0">
            <a:solidFill>
              <a:schemeClr val="tx2"/>
            </a:solidFill>
            <a:latin typeface="Californian FB" pitchFamily="18" charset="0"/>
          </a:endParaRPr>
        </a:p>
        <a:p>
          <a:endParaRPr lang="en-US" sz="2800">
            <a:solidFill>
              <a:sysClr val="windowText" lastClr="000000"/>
            </a:solidFill>
          </a:endParaRPr>
        </a:p>
      </xdr:txBody>
    </xdr:sp>
    <xdr:clientData/>
  </xdr:twoCellAnchor>
  <xdr:oneCellAnchor>
    <xdr:from>
      <xdr:col>0</xdr:col>
      <xdr:colOff>311163</xdr:colOff>
      <xdr:row>32</xdr:row>
      <xdr:rowOff>79870</xdr:rowOff>
    </xdr:from>
    <xdr:ext cx="3574432" cy="1311082"/>
    <xdr:pic>
      <xdr:nvPicPr>
        <xdr:cNvPr id="3" name="Picture 6" descr="Horizontal_RGB_600.bmp"/>
        <xdr:cNvPicPr>
          <a:picLocks noChangeAspect="1"/>
        </xdr:cNvPicPr>
      </xdr:nvPicPr>
      <xdr:blipFill>
        <a:blip xmlns:r="http://schemas.openxmlformats.org/officeDocument/2006/relationships" r:embed="rId1" cstate="print"/>
        <a:srcRect/>
        <a:stretch>
          <a:fillRect/>
        </a:stretch>
      </xdr:blipFill>
      <xdr:spPr bwMode="auto">
        <a:xfrm>
          <a:off x="311163" y="5769470"/>
          <a:ext cx="3574432" cy="1311082"/>
        </a:xfrm>
        <a:prstGeom prst="rect">
          <a:avLst/>
        </a:prstGeom>
        <a:noFill/>
        <a:ln w="9525">
          <a:noFill/>
          <a:miter lim="800000"/>
          <a:headEnd/>
          <a:tailEnd/>
        </a:ln>
      </xdr:spPr>
    </xdr:pic>
    <xdr:clientData/>
  </xdr:oneCellAnchor>
  <xdr:oneCellAnchor>
    <xdr:from>
      <xdr:col>11</xdr:col>
      <xdr:colOff>289528</xdr:colOff>
      <xdr:row>33</xdr:row>
      <xdr:rowOff>51103</xdr:rowOff>
    </xdr:from>
    <xdr:ext cx="3128030" cy="958547"/>
    <xdr:pic>
      <xdr:nvPicPr>
        <xdr:cNvPr id="4" name="Picture 3" descr="Health Policy Project 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821128" y="5918503"/>
          <a:ext cx="3128030" cy="95854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304800</xdr:colOff>
      <xdr:row>31</xdr:row>
      <xdr:rowOff>139699</xdr:rowOff>
    </xdr:from>
    <xdr:to>
      <xdr:col>7</xdr:col>
      <xdr:colOff>114300</xdr:colOff>
      <xdr:row>39</xdr:row>
      <xdr:rowOff>40258</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959600" y="5651499"/>
          <a:ext cx="2247900" cy="13229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0</xdr:colOff>
      <xdr:row>3</xdr:row>
      <xdr:rowOff>9525</xdr:rowOff>
    </xdr:from>
    <xdr:ext cx="3810000" cy="2181225"/>
    <xdr:sp macro="" textlink="">
      <xdr:nvSpPr>
        <xdr:cNvPr id="2" name="TextBox 1"/>
        <xdr:cNvSpPr txBox="1"/>
      </xdr:nvSpPr>
      <xdr:spPr>
        <a:xfrm>
          <a:off x="5114925" y="2628900"/>
          <a:ext cx="3810000" cy="2181225"/>
        </a:xfrm>
        <a:prstGeom prst="rect">
          <a:avLst/>
        </a:prstGeom>
        <a:solidFill>
          <a:srgbClr val="92D05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50">
              <a:solidFill>
                <a:schemeClr val="tx1"/>
              </a:solidFill>
              <a:effectLst/>
              <a:latin typeface="+mn-lt"/>
              <a:ea typeface="+mn-ea"/>
              <a:cs typeface="Arial" panose="020B0604020202020204" pitchFamily="34" charset="0"/>
            </a:rPr>
            <a:t>The GBV Program Cost Calculator is a tool to examine the costs of GBV services provided in a health facility setting. It guides the user through a process for estimating component costs for an array of GBV services and for linking these costs with service delivery data. The tool then enables the user to look at total service delivery costs and unit costs, compare costs of various services, and determine cost drivers. The tool captures information for an individual health facility, but can be used for additional analyses such as comparisons across facilities and estimating resource requirements for program scale-up.   </a:t>
          </a:r>
        </a:p>
        <a:p>
          <a:r>
            <a:rPr lang="en-US" sz="1050">
              <a:solidFill>
                <a:schemeClr val="tx1"/>
              </a:solidFill>
              <a:effectLst/>
              <a:latin typeface="+mn-lt"/>
              <a:ea typeface="+mn-ea"/>
              <a:cs typeface="Arial" panose="020B0604020202020204" pitchFamily="34" charset="0"/>
            </a:rPr>
            <a:t>The</a:t>
          </a:r>
          <a:r>
            <a:rPr lang="en-US" sz="1050" baseline="0">
              <a:solidFill>
                <a:schemeClr val="tx1"/>
              </a:solidFill>
              <a:effectLst/>
              <a:latin typeface="+mn-lt"/>
              <a:ea typeface="+mn-ea"/>
              <a:cs typeface="Arial" panose="020B0604020202020204" pitchFamily="34" charset="0"/>
            </a:rPr>
            <a:t> guidance manual for using this calculator can be found at </a:t>
          </a:r>
          <a:r>
            <a:rPr lang="en-US" sz="1050" b="1" baseline="0">
              <a:solidFill>
                <a:schemeClr val="tx1"/>
              </a:solidFill>
              <a:effectLst/>
              <a:latin typeface="+mn-lt"/>
              <a:ea typeface="+mn-ea"/>
              <a:cs typeface="Arial" panose="020B0604020202020204" pitchFamily="34" charset="0"/>
            </a:rPr>
            <a:t>www.healthpolicyproject.com?zp=865</a:t>
          </a:r>
          <a:endParaRPr lang="en-US" sz="1050" b="1">
            <a:solidFill>
              <a:schemeClr val="tx1"/>
            </a:solidFill>
            <a:effectLst/>
            <a:latin typeface="+mn-lt"/>
            <a:ea typeface="+mn-ea"/>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47625</xdr:colOff>
      <xdr:row>1</xdr:row>
      <xdr:rowOff>147636</xdr:rowOff>
    </xdr:from>
    <xdr:to>
      <xdr:col>13</xdr:col>
      <xdr:colOff>9525</xdr:colOff>
      <xdr:row>28</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28574</xdr:colOff>
      <xdr:row>1</xdr:row>
      <xdr:rowOff>38100</xdr:rowOff>
    </xdr:from>
    <xdr:to>
      <xdr:col>17</xdr:col>
      <xdr:colOff>85725</xdr:colOff>
      <xdr:row>22</xdr:row>
      <xdr:rowOff>76199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152399</xdr:colOff>
      <xdr:row>23</xdr:row>
      <xdr:rowOff>9524</xdr:rowOff>
    </xdr:from>
    <xdr:to>
      <xdr:col>8</xdr:col>
      <xdr:colOff>485774</xdr:colOff>
      <xdr:row>43</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1</xdr:row>
      <xdr:rowOff>57149</xdr:rowOff>
    </xdr:from>
    <xdr:to>
      <xdr:col>8</xdr:col>
      <xdr:colOff>428625</xdr:colOff>
      <xdr:row>22</xdr:row>
      <xdr:rowOff>114300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Frenkel/AppData/Local/Microsoft/Windows/Temporary%20Internet%20Files/Content.Outlook/BLOJZ08A/489_DemDivModelFINAL%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Base Scenario"/>
      <sheetName val="PolicyScenario-1"/>
      <sheetName val="PolicyScenario-2"/>
      <sheetName val="PolicyScenario-3"/>
      <sheetName val="To Demproj"/>
      <sheetName val="Population"/>
      <sheetName val="Data Base"/>
      <sheetName val="HDI"/>
      <sheetName val="Interpolate"/>
      <sheetName val="Child Survival"/>
      <sheetName val="Maternal Mortality"/>
      <sheetName val="CPR Chart"/>
      <sheetName val="Life Expectancy Chart"/>
      <sheetName val="TFR Chart"/>
      <sheetName val="Total Population Chart"/>
      <sheetName val="Investment Chart"/>
      <sheetName val="Capital Stock Chart"/>
      <sheetName val="GDP Chart"/>
      <sheetName val="GDP Per Capita Chart"/>
      <sheetName val="GDP Per Capita Bar Chart"/>
      <sheetName val="Education Costs Chart"/>
      <sheetName val="Employment vs Pop 15+ Chart"/>
      <sheetName val="Pop 15+ - Employment Gap Chart"/>
      <sheetName val="Pop15+ - Employ. Gap Bar Chart"/>
      <sheetName val="Labor Force - Employ. Gap Chart"/>
      <sheetName val="Policies"/>
      <sheetName val="Summary Charts"/>
      <sheetName val="HDI Chart"/>
      <sheetName val="HDI Rank Chart"/>
    </sheetNames>
    <sheetDataSet>
      <sheetData sheetId="0">
        <row r="5">
          <cell r="L5">
            <v>3.57</v>
          </cell>
          <cell r="M5">
            <v>45.49</v>
          </cell>
          <cell r="N5">
            <v>4.88</v>
          </cell>
          <cell r="O5">
            <v>3.91</v>
          </cell>
          <cell r="P5">
            <v>2.0685746897453265</v>
          </cell>
        </row>
        <row r="14">
          <cell r="L14">
            <v>159.96473710548094</v>
          </cell>
          <cell r="N14">
            <v>3.3255346906277038E-2</v>
          </cell>
          <cell r="O14">
            <v>632.69709999999998</v>
          </cell>
          <cell r="P14">
            <v>2234.5194447894364</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sheetData sheetId="25" refreshError="1"/>
      <sheetData sheetId="26"/>
      <sheetData sheetId="27"/>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0:K62"/>
  <sheetViews>
    <sheetView showGridLines="0" tabSelected="1" zoomScale="60" zoomScaleNormal="60" workbookViewId="0">
      <selection activeCell="C41" sqref="C41:I62"/>
    </sheetView>
  </sheetViews>
  <sheetFormatPr defaultRowHeight="14.4" x14ac:dyDescent="0.3"/>
  <cols>
    <col min="1" max="1" width="79.109375" customWidth="1"/>
    <col min="2" max="2" width="9.109375" customWidth="1"/>
    <col min="9" max="9" width="8.88671875" customWidth="1"/>
  </cols>
  <sheetData>
    <row r="40" spans="1:11" ht="40.200000000000003" customHeight="1" x14ac:dyDescent="0.3">
      <c r="C40" s="360"/>
      <c r="D40" s="360"/>
      <c r="E40" s="360"/>
      <c r="F40" s="360"/>
      <c r="G40" s="360"/>
      <c r="H40" s="360"/>
      <c r="I40" s="360"/>
      <c r="J40" s="359"/>
    </row>
    <row r="41" spans="1:11" ht="28.8" x14ac:dyDescent="0.3">
      <c r="A41" s="359" t="s">
        <v>343</v>
      </c>
      <c r="B41" s="359"/>
      <c r="C41" s="361" t="s">
        <v>344</v>
      </c>
      <c r="D41" s="361"/>
      <c r="E41" s="361"/>
      <c r="F41" s="361"/>
      <c r="G41" s="361"/>
      <c r="H41" s="361"/>
      <c r="I41" s="361"/>
      <c r="J41" s="358"/>
      <c r="K41" s="358"/>
    </row>
    <row r="42" spans="1:11" x14ac:dyDescent="0.3">
      <c r="C42" s="361"/>
      <c r="D42" s="361"/>
      <c r="E42" s="361"/>
      <c r="F42" s="361"/>
      <c r="G42" s="361"/>
      <c r="H42" s="361"/>
      <c r="I42" s="361"/>
      <c r="J42" s="358"/>
      <c r="K42" s="358"/>
    </row>
    <row r="43" spans="1:11" x14ac:dyDescent="0.3">
      <c r="C43" s="361"/>
      <c r="D43" s="361"/>
      <c r="E43" s="361"/>
      <c r="F43" s="361"/>
      <c r="G43" s="361"/>
      <c r="H43" s="361"/>
      <c r="I43" s="361"/>
      <c r="J43" s="358"/>
      <c r="K43" s="358"/>
    </row>
    <row r="44" spans="1:11" x14ac:dyDescent="0.3">
      <c r="C44" s="361"/>
      <c r="D44" s="361"/>
      <c r="E44" s="361"/>
      <c r="F44" s="361"/>
      <c r="G44" s="361"/>
      <c r="H44" s="361"/>
      <c r="I44" s="361"/>
      <c r="J44" s="358"/>
      <c r="K44" s="358"/>
    </row>
    <row r="45" spans="1:11" x14ac:dyDescent="0.3">
      <c r="C45" s="361"/>
      <c r="D45" s="361"/>
      <c r="E45" s="361"/>
      <c r="F45" s="361"/>
      <c r="G45" s="361"/>
      <c r="H45" s="361"/>
      <c r="I45" s="361"/>
      <c r="J45" s="358"/>
      <c r="K45" s="358"/>
    </row>
    <row r="46" spans="1:11" x14ac:dyDescent="0.3">
      <c r="C46" s="361"/>
      <c r="D46" s="361"/>
      <c r="E46" s="361"/>
      <c r="F46" s="361"/>
      <c r="G46" s="361"/>
      <c r="H46" s="361"/>
      <c r="I46" s="361"/>
      <c r="J46" s="358"/>
      <c r="K46" s="358"/>
    </row>
    <row r="47" spans="1:11" x14ac:dyDescent="0.3">
      <c r="C47" s="361"/>
      <c r="D47" s="361"/>
      <c r="E47" s="361"/>
      <c r="F47" s="361"/>
      <c r="G47" s="361"/>
      <c r="H47" s="361"/>
      <c r="I47" s="361"/>
      <c r="J47" s="358"/>
      <c r="K47" s="358"/>
    </row>
    <row r="48" spans="1:11" x14ac:dyDescent="0.3">
      <c r="C48" s="361"/>
      <c r="D48" s="361"/>
      <c r="E48" s="361"/>
      <c r="F48" s="361"/>
      <c r="G48" s="361"/>
      <c r="H48" s="361"/>
      <c r="I48" s="361"/>
      <c r="J48" s="358"/>
      <c r="K48" s="358"/>
    </row>
    <row r="49" spans="3:11" x14ac:dyDescent="0.3">
      <c r="C49" s="361"/>
      <c r="D49" s="361"/>
      <c r="E49" s="361"/>
      <c r="F49" s="361"/>
      <c r="G49" s="361"/>
      <c r="H49" s="361"/>
      <c r="I49" s="361"/>
      <c r="J49" s="358"/>
      <c r="K49" s="358"/>
    </row>
    <row r="50" spans="3:11" x14ac:dyDescent="0.3">
      <c r="C50" s="361"/>
      <c r="D50" s="361"/>
      <c r="E50" s="361"/>
      <c r="F50" s="361"/>
      <c r="G50" s="361"/>
      <c r="H50" s="361"/>
      <c r="I50" s="361"/>
      <c r="J50" s="358"/>
      <c r="K50" s="358"/>
    </row>
    <row r="51" spans="3:11" x14ac:dyDescent="0.3">
      <c r="C51" s="361"/>
      <c r="D51" s="361"/>
      <c r="E51" s="361"/>
      <c r="F51" s="361"/>
      <c r="G51" s="361"/>
      <c r="H51" s="361"/>
      <c r="I51" s="361"/>
      <c r="J51" s="358"/>
      <c r="K51" s="358"/>
    </row>
    <row r="52" spans="3:11" x14ac:dyDescent="0.3">
      <c r="C52" s="361"/>
      <c r="D52" s="361"/>
      <c r="E52" s="361"/>
      <c r="F52" s="361"/>
      <c r="G52" s="361"/>
      <c r="H52" s="361"/>
      <c r="I52" s="361"/>
      <c r="J52" s="358"/>
      <c r="K52" s="358"/>
    </row>
    <row r="53" spans="3:11" x14ac:dyDescent="0.3">
      <c r="C53" s="361"/>
      <c r="D53" s="361"/>
      <c r="E53" s="361"/>
      <c r="F53" s="361"/>
      <c r="G53" s="361"/>
      <c r="H53" s="361"/>
      <c r="I53" s="361"/>
      <c r="J53" s="358"/>
      <c r="K53" s="358"/>
    </row>
    <row r="54" spans="3:11" x14ac:dyDescent="0.3">
      <c r="C54" s="361"/>
      <c r="D54" s="361"/>
      <c r="E54" s="361"/>
      <c r="F54" s="361"/>
      <c r="G54" s="361"/>
      <c r="H54" s="361"/>
      <c r="I54" s="361"/>
      <c r="J54" s="358"/>
      <c r="K54" s="358"/>
    </row>
    <row r="55" spans="3:11" x14ac:dyDescent="0.3">
      <c r="C55" s="361"/>
      <c r="D55" s="361"/>
      <c r="E55" s="361"/>
      <c r="F55" s="361"/>
      <c r="G55" s="361"/>
      <c r="H55" s="361"/>
      <c r="I55" s="361"/>
      <c r="J55" s="358"/>
      <c r="K55" s="358"/>
    </row>
    <row r="56" spans="3:11" x14ac:dyDescent="0.3">
      <c r="C56" s="361"/>
      <c r="D56" s="361"/>
      <c r="E56" s="361"/>
      <c r="F56" s="361"/>
      <c r="G56" s="361"/>
      <c r="H56" s="361"/>
      <c r="I56" s="361"/>
      <c r="J56" s="358"/>
      <c r="K56" s="358"/>
    </row>
    <row r="57" spans="3:11" x14ac:dyDescent="0.3">
      <c r="C57" s="361"/>
      <c r="D57" s="361"/>
      <c r="E57" s="361"/>
      <c r="F57" s="361"/>
      <c r="G57" s="361"/>
      <c r="H57" s="361"/>
      <c r="I57" s="361"/>
      <c r="J57" s="358"/>
      <c r="K57" s="358"/>
    </row>
    <row r="58" spans="3:11" x14ac:dyDescent="0.3">
      <c r="C58" s="361"/>
      <c r="D58" s="361"/>
      <c r="E58" s="361"/>
      <c r="F58" s="361"/>
      <c r="G58" s="361"/>
      <c r="H58" s="361"/>
      <c r="I58" s="361"/>
      <c r="J58" s="358"/>
      <c r="K58" s="358"/>
    </row>
    <row r="59" spans="3:11" x14ac:dyDescent="0.3">
      <c r="C59" s="361"/>
      <c r="D59" s="361"/>
      <c r="E59" s="361"/>
      <c r="F59" s="361"/>
      <c r="G59" s="361"/>
      <c r="H59" s="361"/>
      <c r="I59" s="361"/>
      <c r="J59" s="358"/>
      <c r="K59" s="358"/>
    </row>
    <row r="60" spans="3:11" x14ac:dyDescent="0.3">
      <c r="C60" s="361"/>
      <c r="D60" s="361"/>
      <c r="E60" s="361"/>
      <c r="F60" s="361"/>
      <c r="G60" s="361"/>
      <c r="H60" s="361"/>
      <c r="I60" s="361"/>
      <c r="J60" s="358"/>
      <c r="K60" s="358"/>
    </row>
    <row r="61" spans="3:11" x14ac:dyDescent="0.3">
      <c r="C61" s="361"/>
      <c r="D61" s="361"/>
      <c r="E61" s="361"/>
      <c r="F61" s="361"/>
      <c r="G61" s="361"/>
      <c r="H61" s="361"/>
      <c r="I61" s="361"/>
      <c r="J61" s="358"/>
      <c r="K61" s="358"/>
    </row>
    <row r="62" spans="3:11" ht="49.2" customHeight="1" x14ac:dyDescent="0.3">
      <c r="C62" s="361"/>
      <c r="D62" s="361"/>
      <c r="E62" s="361"/>
      <c r="F62" s="361"/>
      <c r="G62" s="361"/>
      <c r="H62" s="361"/>
      <c r="I62" s="361"/>
      <c r="J62" s="358"/>
      <c r="K62" s="358"/>
    </row>
  </sheetData>
  <mergeCells count="1">
    <mergeCell ref="C41:I6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P37"/>
  <sheetViews>
    <sheetView showGridLines="0" zoomScale="87" zoomScaleNormal="87" workbookViewId="0">
      <pane xSplit="2" ySplit="3" topLeftCell="C4" activePane="bottomRight" state="frozen"/>
      <selection activeCell="C4" sqref="C4"/>
      <selection pane="topRight" activeCell="C4" sqref="C4"/>
      <selection pane="bottomLeft" activeCell="C4" sqref="C4"/>
      <selection pane="bottomRight" activeCell="C5" sqref="C5"/>
    </sheetView>
  </sheetViews>
  <sheetFormatPr defaultRowHeight="14.4" x14ac:dyDescent="0.3"/>
  <cols>
    <col min="1" max="1" width="4.44140625" customWidth="1"/>
    <col min="2" max="2" width="35.88671875" bestFit="1" customWidth="1"/>
    <col min="3" max="3" width="12.5546875" customWidth="1"/>
    <col min="4" max="4" width="15.109375" customWidth="1"/>
    <col min="5" max="5" width="15.33203125" customWidth="1"/>
    <col min="6" max="6" width="21.33203125" customWidth="1"/>
    <col min="7" max="8" width="20.33203125" customWidth="1"/>
    <col min="9" max="9" width="17.88671875" customWidth="1"/>
    <col min="16" max="16" width="0" hidden="1" customWidth="1"/>
  </cols>
  <sheetData>
    <row r="1" spans="2:16" ht="15" customHeight="1" thickBot="1" x14ac:dyDescent="0.3">
      <c r="B1" s="1"/>
      <c r="C1" s="369" t="s">
        <v>73</v>
      </c>
      <c r="D1" s="371"/>
      <c r="E1" s="369" t="s">
        <v>196</v>
      </c>
      <c r="F1" s="371"/>
    </row>
    <row r="2" spans="2:16" ht="15" x14ac:dyDescent="0.25">
      <c r="B2" s="403" t="s">
        <v>32</v>
      </c>
      <c r="C2" s="403"/>
      <c r="D2" s="1"/>
      <c r="E2" s="1"/>
    </row>
    <row r="3" spans="2:16" ht="15" x14ac:dyDescent="0.25">
      <c r="B3" s="404" t="s">
        <v>33</v>
      </c>
      <c r="C3" s="404"/>
      <c r="D3" s="1"/>
      <c r="E3" s="1"/>
    </row>
    <row r="4" spans="2:16" ht="15" x14ac:dyDescent="0.25">
      <c r="B4" s="1"/>
    </row>
    <row r="5" spans="2:16" ht="15" x14ac:dyDescent="0.25">
      <c r="B5" s="235" t="s">
        <v>306</v>
      </c>
      <c r="C5" s="133"/>
      <c r="D5" s="1"/>
      <c r="E5" s="1"/>
    </row>
    <row r="6" spans="2:16" ht="15.75" thickBot="1" x14ac:dyDescent="0.3">
      <c r="B6" s="78" t="s">
        <v>339</v>
      </c>
      <c r="C6" s="1"/>
      <c r="D6" s="80"/>
    </row>
    <row r="7" spans="2:16" ht="60.75" thickBot="1" x14ac:dyDescent="0.3">
      <c r="B7" s="163" t="s">
        <v>163</v>
      </c>
      <c r="C7" s="181" t="s">
        <v>29</v>
      </c>
      <c r="D7" s="164" t="s">
        <v>30</v>
      </c>
      <c r="E7" s="165" t="s">
        <v>284</v>
      </c>
      <c r="F7" s="165" t="s">
        <v>81</v>
      </c>
      <c r="G7" s="164" t="s">
        <v>165</v>
      </c>
      <c r="H7" s="164" t="s">
        <v>307</v>
      </c>
      <c r="I7" s="164" t="s">
        <v>180</v>
      </c>
    </row>
    <row r="8" spans="2:16" ht="15" x14ac:dyDescent="0.25">
      <c r="B8" s="95" t="s">
        <v>57</v>
      </c>
      <c r="C8" s="292"/>
      <c r="D8" s="328"/>
      <c r="E8" s="290"/>
      <c r="F8" s="347"/>
      <c r="G8" s="301"/>
      <c r="H8" s="240">
        <f>IF(G8="",$P$8,0)</f>
        <v>0</v>
      </c>
      <c r="I8" s="345">
        <f t="shared" ref="I8:I21" si="0">IF(F8=0,0,IF($C$5-E8&gt;F8,0.1*C8*D8*H8,IF($C$5=E8,C8*D8*H8,IF(E8&gt;$C$5,C8*D8*H8,C8*H8*((D8*($C$5-E8)/F8))))))</f>
        <v>0</v>
      </c>
      <c r="P8" s="2">
        <f>IF('Background Information'!$Q$24=0,0,'Service Delivery Statistics'!$Q$21/'Background Information'!$Q$24)</f>
        <v>0</v>
      </c>
    </row>
    <row r="9" spans="2:16" ht="15" x14ac:dyDescent="0.25">
      <c r="B9" s="95" t="s">
        <v>58</v>
      </c>
      <c r="C9" s="292"/>
      <c r="D9" s="328"/>
      <c r="E9" s="290"/>
      <c r="F9" s="347"/>
      <c r="G9" s="301"/>
      <c r="H9" s="240">
        <f t="shared" ref="H9:H21" si="1">IF(G9="",$P$8,0)</f>
        <v>0</v>
      </c>
      <c r="I9" s="345">
        <f t="shared" si="0"/>
        <v>0</v>
      </c>
    </row>
    <row r="10" spans="2:16" ht="15" x14ac:dyDescent="0.25">
      <c r="B10" s="95" t="s">
        <v>59</v>
      </c>
      <c r="C10" s="292"/>
      <c r="D10" s="328"/>
      <c r="E10" s="290"/>
      <c r="F10" s="347"/>
      <c r="G10" s="301"/>
      <c r="H10" s="240">
        <f t="shared" si="1"/>
        <v>0</v>
      </c>
      <c r="I10" s="345">
        <f t="shared" si="0"/>
        <v>0</v>
      </c>
    </row>
    <row r="11" spans="2:16" ht="15" x14ac:dyDescent="0.25">
      <c r="B11" s="95" t="s">
        <v>60</v>
      </c>
      <c r="C11" s="292"/>
      <c r="D11" s="328"/>
      <c r="E11" s="290"/>
      <c r="F11" s="347"/>
      <c r="G11" s="301"/>
      <c r="H11" s="240">
        <f t="shared" si="1"/>
        <v>0</v>
      </c>
      <c r="I11" s="345">
        <f t="shared" si="0"/>
        <v>0</v>
      </c>
    </row>
    <row r="12" spans="2:16" ht="15" x14ac:dyDescent="0.25">
      <c r="B12" s="95" t="s">
        <v>61</v>
      </c>
      <c r="C12" s="292"/>
      <c r="D12" s="328"/>
      <c r="E12" s="290"/>
      <c r="F12" s="347"/>
      <c r="G12" s="301"/>
      <c r="H12" s="240">
        <f t="shared" si="1"/>
        <v>0</v>
      </c>
      <c r="I12" s="345">
        <f t="shared" si="0"/>
        <v>0</v>
      </c>
    </row>
    <row r="13" spans="2:16" ht="15" x14ac:dyDescent="0.25">
      <c r="B13" s="95" t="s">
        <v>62</v>
      </c>
      <c r="C13" s="292"/>
      <c r="D13" s="328"/>
      <c r="E13" s="290"/>
      <c r="F13" s="347"/>
      <c r="G13" s="301"/>
      <c r="H13" s="240">
        <f t="shared" si="1"/>
        <v>0</v>
      </c>
      <c r="I13" s="345">
        <f t="shared" si="0"/>
        <v>0</v>
      </c>
    </row>
    <row r="14" spans="2:16" ht="15" x14ac:dyDescent="0.25">
      <c r="B14" s="95" t="s">
        <v>63</v>
      </c>
      <c r="C14" s="292"/>
      <c r="D14" s="328"/>
      <c r="E14" s="290"/>
      <c r="F14" s="347"/>
      <c r="G14" s="301"/>
      <c r="H14" s="240">
        <f t="shared" si="1"/>
        <v>0</v>
      </c>
      <c r="I14" s="345">
        <f t="shared" si="0"/>
        <v>0</v>
      </c>
    </row>
    <row r="15" spans="2:16" ht="15" x14ac:dyDescent="0.25">
      <c r="B15" s="95" t="s">
        <v>164</v>
      </c>
      <c r="C15" s="292"/>
      <c r="D15" s="328"/>
      <c r="E15" s="290"/>
      <c r="F15" s="347"/>
      <c r="G15" s="301"/>
      <c r="H15" s="240">
        <f t="shared" si="1"/>
        <v>0</v>
      </c>
      <c r="I15" s="345">
        <f t="shared" si="0"/>
        <v>0</v>
      </c>
    </row>
    <row r="16" spans="2:16" ht="15" x14ac:dyDescent="0.25">
      <c r="B16" s="95" t="s">
        <v>64</v>
      </c>
      <c r="C16" s="292"/>
      <c r="D16" s="328"/>
      <c r="E16" s="290"/>
      <c r="F16" s="347"/>
      <c r="G16" s="301"/>
      <c r="H16" s="240">
        <f t="shared" si="1"/>
        <v>0</v>
      </c>
      <c r="I16" s="345">
        <f t="shared" si="0"/>
        <v>0</v>
      </c>
    </row>
    <row r="17" spans="2:9" ht="15" x14ac:dyDescent="0.25">
      <c r="B17" s="95" t="s">
        <v>65</v>
      </c>
      <c r="C17" s="292"/>
      <c r="D17" s="328"/>
      <c r="E17" s="290"/>
      <c r="F17" s="347"/>
      <c r="G17" s="301"/>
      <c r="H17" s="240">
        <f t="shared" si="1"/>
        <v>0</v>
      </c>
      <c r="I17" s="345">
        <f t="shared" si="0"/>
        <v>0</v>
      </c>
    </row>
    <row r="18" spans="2:9" ht="15" x14ac:dyDescent="0.25">
      <c r="B18" s="95" t="s">
        <v>66</v>
      </c>
      <c r="C18" s="292"/>
      <c r="D18" s="328"/>
      <c r="E18" s="290"/>
      <c r="F18" s="347"/>
      <c r="G18" s="301"/>
      <c r="H18" s="240">
        <f t="shared" si="1"/>
        <v>0</v>
      </c>
      <c r="I18" s="345">
        <f t="shared" si="0"/>
        <v>0</v>
      </c>
    </row>
    <row r="19" spans="2:9" ht="15" x14ac:dyDescent="0.25">
      <c r="B19" s="96" t="s">
        <v>169</v>
      </c>
      <c r="C19" s="292"/>
      <c r="D19" s="328"/>
      <c r="E19" s="290"/>
      <c r="F19" s="347"/>
      <c r="G19" s="301"/>
      <c r="H19" s="240">
        <f t="shared" si="1"/>
        <v>0</v>
      </c>
      <c r="I19" s="345">
        <f t="shared" si="0"/>
        <v>0</v>
      </c>
    </row>
    <row r="20" spans="2:9" ht="15" x14ac:dyDescent="0.25">
      <c r="B20" s="96" t="s">
        <v>169</v>
      </c>
      <c r="C20" s="292"/>
      <c r="D20" s="328"/>
      <c r="E20" s="290"/>
      <c r="F20" s="347"/>
      <c r="G20" s="301"/>
      <c r="H20" s="240">
        <f t="shared" si="1"/>
        <v>0</v>
      </c>
      <c r="I20" s="345">
        <f t="shared" si="0"/>
        <v>0</v>
      </c>
    </row>
    <row r="21" spans="2:9" ht="15" x14ac:dyDescent="0.25">
      <c r="B21" s="96" t="s">
        <v>169</v>
      </c>
      <c r="C21" s="292"/>
      <c r="D21" s="328"/>
      <c r="E21" s="290"/>
      <c r="F21" s="347"/>
      <c r="G21" s="301"/>
      <c r="H21" s="240">
        <f t="shared" si="1"/>
        <v>0</v>
      </c>
      <c r="I21" s="345">
        <f t="shared" si="0"/>
        <v>0</v>
      </c>
    </row>
    <row r="22" spans="2:9" ht="15.75" thickBot="1" x14ac:dyDescent="0.3">
      <c r="B22" s="97" t="s">
        <v>31</v>
      </c>
      <c r="C22" s="25"/>
      <c r="D22" s="19"/>
      <c r="E22" s="19"/>
      <c r="F22" s="19"/>
      <c r="G22" s="19"/>
      <c r="H22" s="19"/>
      <c r="I22" s="346">
        <f>SUM(I8:I21)</f>
        <v>0</v>
      </c>
    </row>
    <row r="23" spans="2:9" ht="15" x14ac:dyDescent="0.25">
      <c r="B23" s="8"/>
      <c r="C23" s="2"/>
      <c r="D23" s="2"/>
      <c r="E23" s="2"/>
      <c r="F23" s="2"/>
      <c r="G23" s="2"/>
      <c r="H23" s="2"/>
      <c r="I23" s="2"/>
    </row>
    <row r="24" spans="2:9" ht="15.75" thickBot="1" x14ac:dyDescent="0.3">
      <c r="B24" s="78" t="s">
        <v>340</v>
      </c>
      <c r="C24" s="2"/>
      <c r="D24" s="2"/>
      <c r="E24" s="2"/>
      <c r="F24" s="2"/>
      <c r="G24" s="2"/>
      <c r="H24" s="2"/>
      <c r="I24" s="2"/>
    </row>
    <row r="25" spans="2:9" ht="60.75" thickBot="1" x14ac:dyDescent="0.3">
      <c r="B25" s="163" t="s">
        <v>166</v>
      </c>
      <c r="C25" s="181" t="s">
        <v>29</v>
      </c>
      <c r="D25" s="164" t="s">
        <v>30</v>
      </c>
      <c r="E25" s="165" t="s">
        <v>80</v>
      </c>
      <c r="F25" s="165" t="s">
        <v>81</v>
      </c>
      <c r="G25" s="164" t="s">
        <v>165</v>
      </c>
      <c r="H25" s="164" t="s">
        <v>307</v>
      </c>
      <c r="I25" s="166" t="s">
        <v>180</v>
      </c>
    </row>
    <row r="26" spans="2:9" ht="15" x14ac:dyDescent="0.25">
      <c r="B26" s="91" t="s">
        <v>23</v>
      </c>
      <c r="C26" s="349"/>
      <c r="D26" s="350"/>
      <c r="E26" s="349"/>
      <c r="F26" s="348"/>
      <c r="G26" s="301"/>
      <c r="H26" s="240">
        <f t="shared" ref="H26:H36" si="2">IF(G26="",$P$8,0)</f>
        <v>0</v>
      </c>
      <c r="I26" s="345">
        <f>IF(F26=0,0,IF($C$5-E26&gt;F26,0.1*C26*D26*H26,IF($C$5=E26,C26*D26*H26,IF(E26&gt;$C$5,C26*D26*H26,C26*H26*((D26*($C$5-E26)/F26))))))</f>
        <v>0</v>
      </c>
    </row>
    <row r="27" spans="2:9" ht="15" x14ac:dyDescent="0.25">
      <c r="B27" s="92" t="s">
        <v>24</v>
      </c>
      <c r="C27" s="290"/>
      <c r="D27" s="328"/>
      <c r="E27" s="290"/>
      <c r="F27" s="347"/>
      <c r="G27" s="301"/>
      <c r="H27" s="240">
        <f t="shared" si="2"/>
        <v>0</v>
      </c>
      <c r="I27" s="345">
        <f t="shared" ref="I27:I36" si="3">IF(F27=0,0,IF($C$5-E27&gt;F27,0.1*C27*D27*H27,IF($C$5=E27,C27*D27*H27,IF(E27&gt;$C$5,C27*D27*H27,C27*H27*((D27*($C$5-E27)/F27))))))</f>
        <v>0</v>
      </c>
    </row>
    <row r="28" spans="2:9" x14ac:dyDescent="0.3">
      <c r="B28" s="92" t="s">
        <v>25</v>
      </c>
      <c r="C28" s="290"/>
      <c r="D28" s="328"/>
      <c r="E28" s="290"/>
      <c r="F28" s="347"/>
      <c r="G28" s="301"/>
      <c r="H28" s="240">
        <f t="shared" si="2"/>
        <v>0</v>
      </c>
      <c r="I28" s="345">
        <f t="shared" si="3"/>
        <v>0</v>
      </c>
    </row>
    <row r="29" spans="2:9" x14ac:dyDescent="0.3">
      <c r="B29" s="92" t="s">
        <v>26</v>
      </c>
      <c r="C29" s="290"/>
      <c r="D29" s="328"/>
      <c r="E29" s="290"/>
      <c r="F29" s="347"/>
      <c r="G29" s="301"/>
      <c r="H29" s="240">
        <f t="shared" si="2"/>
        <v>0</v>
      </c>
      <c r="I29" s="345">
        <f t="shared" si="3"/>
        <v>0</v>
      </c>
    </row>
    <row r="30" spans="2:9" x14ac:dyDescent="0.3">
      <c r="B30" s="92" t="s">
        <v>27</v>
      </c>
      <c r="C30" s="290"/>
      <c r="D30" s="328"/>
      <c r="E30" s="290"/>
      <c r="F30" s="347"/>
      <c r="G30" s="301"/>
      <c r="H30" s="240">
        <f t="shared" si="2"/>
        <v>0</v>
      </c>
      <c r="I30" s="345">
        <f t="shared" si="3"/>
        <v>0</v>
      </c>
    </row>
    <row r="31" spans="2:9" x14ac:dyDescent="0.3">
      <c r="B31" s="92" t="s">
        <v>28</v>
      </c>
      <c r="C31" s="290"/>
      <c r="D31" s="328"/>
      <c r="E31" s="290"/>
      <c r="F31" s="347"/>
      <c r="G31" s="301"/>
      <c r="H31" s="240">
        <f t="shared" si="2"/>
        <v>0</v>
      </c>
      <c r="I31" s="345">
        <f t="shared" si="3"/>
        <v>0</v>
      </c>
    </row>
    <row r="32" spans="2:9" x14ac:dyDescent="0.3">
      <c r="B32" s="93" t="s">
        <v>169</v>
      </c>
      <c r="C32" s="290"/>
      <c r="D32" s="328"/>
      <c r="E32" s="290"/>
      <c r="F32" s="347"/>
      <c r="G32" s="301"/>
      <c r="H32" s="240">
        <f t="shared" si="2"/>
        <v>0</v>
      </c>
      <c r="I32" s="345">
        <f t="shared" si="3"/>
        <v>0</v>
      </c>
    </row>
    <row r="33" spans="2:9" x14ac:dyDescent="0.3">
      <c r="B33" s="93" t="s">
        <v>169</v>
      </c>
      <c r="C33" s="290"/>
      <c r="D33" s="328"/>
      <c r="E33" s="290"/>
      <c r="F33" s="347"/>
      <c r="G33" s="301"/>
      <c r="H33" s="240">
        <f t="shared" si="2"/>
        <v>0</v>
      </c>
      <c r="I33" s="345">
        <f t="shared" si="3"/>
        <v>0</v>
      </c>
    </row>
    <row r="34" spans="2:9" x14ac:dyDescent="0.3">
      <c r="B34" s="93" t="s">
        <v>169</v>
      </c>
      <c r="C34" s="290"/>
      <c r="D34" s="328"/>
      <c r="E34" s="290"/>
      <c r="F34" s="347"/>
      <c r="G34" s="301"/>
      <c r="H34" s="240">
        <f t="shared" si="2"/>
        <v>0</v>
      </c>
      <c r="I34" s="345">
        <f t="shared" si="3"/>
        <v>0</v>
      </c>
    </row>
    <row r="35" spans="2:9" x14ac:dyDescent="0.3">
      <c r="B35" s="93" t="s">
        <v>169</v>
      </c>
      <c r="C35" s="290"/>
      <c r="D35" s="328"/>
      <c r="E35" s="290"/>
      <c r="F35" s="347"/>
      <c r="G35" s="301"/>
      <c r="H35" s="240">
        <f t="shared" si="2"/>
        <v>0</v>
      </c>
      <c r="I35" s="345">
        <f t="shared" si="3"/>
        <v>0</v>
      </c>
    </row>
    <row r="36" spans="2:9" x14ac:dyDescent="0.3">
      <c r="B36" s="93" t="s">
        <v>169</v>
      </c>
      <c r="C36" s="290"/>
      <c r="D36" s="328"/>
      <c r="E36" s="290"/>
      <c r="F36" s="347"/>
      <c r="G36" s="301"/>
      <c r="H36" s="240">
        <f t="shared" si="2"/>
        <v>0</v>
      </c>
      <c r="I36" s="345">
        <f t="shared" si="3"/>
        <v>0</v>
      </c>
    </row>
    <row r="37" spans="2:9" ht="15" thickBot="1" x14ac:dyDescent="0.35">
      <c r="B37" s="94" t="s">
        <v>31</v>
      </c>
      <c r="C37" s="19"/>
      <c r="D37" s="19"/>
      <c r="E37" s="19"/>
      <c r="F37" s="19"/>
      <c r="G37" s="19"/>
      <c r="H37" s="19"/>
      <c r="I37" s="345">
        <f>SUM(I26:I36)</f>
        <v>0</v>
      </c>
    </row>
  </sheetData>
  <sheetProtection algorithmName="SHA-512" hashValue="SrsbblDJUAmW79EUGdt2IDfUs26cCCtFWORmIUfmh5w4KidalIQBTOpN9PgWFCEjV4Mr8/sX8ArkvSopJYJFDA==" saltValue="dkf/P68ufb8r9q3htY7Pkg==" spinCount="100000" sheet="1" objects="1" scenarios="1"/>
  <mergeCells count="4">
    <mergeCell ref="C1:D1"/>
    <mergeCell ref="E1:F1"/>
    <mergeCell ref="B2:C2"/>
    <mergeCell ref="B3:C3"/>
  </mergeCells>
  <hyperlinks>
    <hyperlink ref="C1" location="Menu!A1" tooltip="Click to return to Menu tab" display="Return to Menu"/>
    <hyperlink ref="E1" location="'Cost Summary'!A1" tooltip="Click to go to Dashboard tab" display="Go to Unit Cost Summary"/>
    <hyperlink ref="E1" location="'Service Delivery Guidelines'!A1" tooltip="Click to go to next data tab" display="Next Data tab"/>
    <hyperlink ref="E1" location="'Cost Summary'!A1" tooltip="Click to go to Cost Summary tab" display="Go to Cost Summary"/>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15"/>
  <sheetViews>
    <sheetView showGridLines="0" zoomScaleNormal="100" workbookViewId="0"/>
  </sheetViews>
  <sheetFormatPr defaultRowHeight="14.4" x14ac:dyDescent="0.3"/>
  <cols>
    <col min="1" max="1" width="3.44140625" customWidth="1"/>
    <col min="2" max="2" width="39.44140625" customWidth="1"/>
    <col min="3" max="3" width="20.109375" customWidth="1"/>
    <col min="4" max="4" width="24.5546875" customWidth="1"/>
    <col min="5" max="5" width="3.5546875" customWidth="1"/>
    <col min="6" max="6" width="20.44140625" customWidth="1"/>
    <col min="7" max="7" width="25.5546875" customWidth="1"/>
  </cols>
  <sheetData>
    <row r="1" spans="1:7" ht="15.75" thickBot="1" x14ac:dyDescent="0.3">
      <c r="A1" t="s">
        <v>72</v>
      </c>
      <c r="D1" s="128" t="s">
        <v>73</v>
      </c>
    </row>
    <row r="2" spans="1:7" ht="15.75" thickBot="1" x14ac:dyDescent="0.3">
      <c r="B2" s="9" t="s">
        <v>223</v>
      </c>
    </row>
    <row r="3" spans="1:7" ht="15.75" thickBot="1" x14ac:dyDescent="0.3">
      <c r="B3" s="9"/>
      <c r="C3" s="412" t="s">
        <v>285</v>
      </c>
      <c r="D3" s="413"/>
      <c r="F3" s="412" t="s">
        <v>286</v>
      </c>
      <c r="G3" s="413"/>
    </row>
    <row r="4" spans="1:7" ht="15.75" customHeight="1" thickBot="1" x14ac:dyDescent="0.3">
      <c r="B4" s="123" t="s">
        <v>192</v>
      </c>
      <c r="C4" s="143" t="s">
        <v>70</v>
      </c>
      <c r="D4" s="143" t="s">
        <v>176</v>
      </c>
      <c r="F4" s="143" t="s">
        <v>70</v>
      </c>
      <c r="G4" s="143" t="s">
        <v>176</v>
      </c>
    </row>
    <row r="5" spans="1:7" ht="15" x14ac:dyDescent="0.25">
      <c r="B5" s="408" t="s">
        <v>0</v>
      </c>
      <c r="C5" s="409"/>
      <c r="D5" s="409"/>
    </row>
    <row r="6" spans="1:7" ht="15" x14ac:dyDescent="0.25">
      <c r="B6" s="121" t="s">
        <v>178</v>
      </c>
      <c r="C6" s="144">
        <f>SUM('Medical Staff'!K136)*'Service Delivery Statistics'!Q21</f>
        <v>0</v>
      </c>
      <c r="D6" s="144">
        <f>SUM('Medical Staff'!C136:I136)</f>
        <v>6.8729567307692303</v>
      </c>
      <c r="F6" s="144">
        <f>IF('Background Information'!$C$8=0,0,C6/'Background Information'!$C$8)</f>
        <v>0</v>
      </c>
      <c r="G6" s="144">
        <f>IF('Background Information'!$C$8=0,0,D6/'Background Information'!$C$8)</f>
        <v>0</v>
      </c>
    </row>
    <row r="7" spans="1:7" ht="15" x14ac:dyDescent="0.25">
      <c r="B7" s="121" t="s">
        <v>11</v>
      </c>
      <c r="C7" s="144">
        <f>'Support Staff'!G82</f>
        <v>23015</v>
      </c>
      <c r="D7" s="144">
        <f>IF('Service Delivery Statistics'!$Q$22=0,0,C7/'Service Delivery Statistics'!$Q$22)</f>
        <v>0</v>
      </c>
      <c r="F7" s="144">
        <f>IF('Background Information'!$C$8=0,0,C7/'Background Information'!$C$8)</f>
        <v>0</v>
      </c>
      <c r="G7" s="144">
        <f>IF('Background Information'!$C$8=0,0,D7/'Background Information'!$C$8)</f>
        <v>0</v>
      </c>
    </row>
    <row r="8" spans="1:7" ht="15" x14ac:dyDescent="0.25">
      <c r="B8" s="121" t="s">
        <v>1</v>
      </c>
      <c r="C8" s="144">
        <f>(SUM('Drugs &amp; Supplies'!C80:J80))*'Service Delivery Statistics'!Q21</f>
        <v>0</v>
      </c>
      <c r="D8" s="144">
        <f>(SUM('Drugs &amp; Supplies'!C80:J80))</f>
        <v>0</v>
      </c>
      <c r="E8" t="s">
        <v>72</v>
      </c>
      <c r="F8" s="144">
        <f>IF('Background Information'!$C$8=0,0,C8/'Background Information'!$C$8)</f>
        <v>0</v>
      </c>
      <c r="G8" s="144">
        <f>IF('Background Information'!$C$8=0,0,D8/'Background Information'!$C$8)</f>
        <v>0</v>
      </c>
    </row>
    <row r="9" spans="1:7" ht="15.75" thickBot="1" x14ac:dyDescent="0.3">
      <c r="B9" s="122" t="s">
        <v>185</v>
      </c>
      <c r="C9" s="145">
        <f>'Facility &amp; Operations'!F38+'Facility &amp; Operations'!E9</f>
        <v>0</v>
      </c>
      <c r="D9" s="145">
        <f>IF('Service Delivery Statistics'!$Q$22=0,0,C9/'Service Delivery Statistics'!$Q$22)</f>
        <v>0</v>
      </c>
      <c r="F9" s="144">
        <f>IF('Background Information'!$C$8=0,0,C9/'Background Information'!$C$8)</f>
        <v>0</v>
      </c>
      <c r="G9" s="144">
        <f>IF('Background Information'!$C$8=0,0,D9/'Background Information'!$C$8)</f>
        <v>0</v>
      </c>
    </row>
    <row r="10" spans="1:7" ht="25.2" customHeight="1" thickTop="1" thickBot="1" x14ac:dyDescent="0.3">
      <c r="B10" s="199" t="s">
        <v>69</v>
      </c>
      <c r="C10" s="146">
        <f>SUM(C6:C9)</f>
        <v>23015</v>
      </c>
      <c r="D10" s="146">
        <f>SUM(D6:D9)</f>
        <v>6.8729567307692303</v>
      </c>
      <c r="F10" s="144">
        <f>IF('Background Information'!$C$8=0,0,C10/'Background Information'!$C$8)</f>
        <v>0</v>
      </c>
      <c r="G10" s="144">
        <f>IF('Background Information'!$C$8=0,0,D10/'Background Information'!$C$8)</f>
        <v>0</v>
      </c>
    </row>
    <row r="11" spans="1:7" ht="15" x14ac:dyDescent="0.25">
      <c r="B11" s="410" t="s">
        <v>2</v>
      </c>
      <c r="C11" s="411"/>
      <c r="D11" s="411"/>
      <c r="F11" s="144">
        <f>IF('Background Information'!$C$8=0,0,C11/'Background Information'!$C$8)</f>
        <v>0</v>
      </c>
      <c r="G11" s="144">
        <f>IF('Background Information'!$C$8=0,0,D11/'Background Information'!$C$8)</f>
        <v>0</v>
      </c>
    </row>
    <row r="12" spans="1:7" ht="15" x14ac:dyDescent="0.25">
      <c r="B12" s="121" t="s">
        <v>174</v>
      </c>
      <c r="C12" s="144">
        <f>'Equipment &amp; Vehicles'!I37</f>
        <v>0</v>
      </c>
      <c r="D12" s="144">
        <f>IF('Service Delivery Statistics'!$Q$22=0,0,C12/'Service Delivery Statistics'!$Q$22)</f>
        <v>0</v>
      </c>
      <c r="F12" s="144">
        <f>IF('Background Information'!$C$8=0,0,C12/'Background Information'!$C$8)</f>
        <v>0</v>
      </c>
      <c r="G12" s="144">
        <f>IF('Background Information'!$C$8=0,0,D12/'Background Information'!$C$8)</f>
        <v>0</v>
      </c>
    </row>
    <row r="13" spans="1:7" ht="15.75" thickBot="1" x14ac:dyDescent="0.3">
      <c r="B13" s="122" t="s">
        <v>175</v>
      </c>
      <c r="C13" s="145">
        <f>'Equipment &amp; Vehicles'!I22</f>
        <v>0</v>
      </c>
      <c r="D13" s="145">
        <f>IF('Service Delivery Statistics'!$Q$22=0,0,C13/'Service Delivery Statistics'!$Q$22)</f>
        <v>0</v>
      </c>
      <c r="F13" s="144">
        <f>IF('Background Information'!$C$8=0,0,C13/'Background Information'!$C$8)</f>
        <v>0</v>
      </c>
      <c r="G13" s="144">
        <f>IF('Background Information'!$C$8=0,0,D13/'Background Information'!$C$8)</f>
        <v>0</v>
      </c>
    </row>
    <row r="14" spans="1:7" ht="23.4" customHeight="1" thickTop="1" thickBot="1" x14ac:dyDescent="0.3">
      <c r="B14" s="200" t="s">
        <v>71</v>
      </c>
      <c r="C14" s="147">
        <f>SUM(C12:C13)</f>
        <v>0</v>
      </c>
      <c r="D14" s="147">
        <f>SUM(D12:D13)</f>
        <v>0</v>
      </c>
      <c r="F14" s="144">
        <f>IF('Background Information'!$C$8=0,0,C14/'Background Information'!$C$8)</f>
        <v>0</v>
      </c>
      <c r="G14" s="144">
        <f>IF('Background Information'!$C$8=0,0,D14/'Background Information'!$C$8)</f>
        <v>0</v>
      </c>
    </row>
    <row r="15" spans="1:7" ht="20.399999999999999" customHeight="1" thickBot="1" x14ac:dyDescent="0.3">
      <c r="B15" s="142" t="s">
        <v>190</v>
      </c>
      <c r="C15" s="141">
        <f>C10+C14</f>
        <v>23015</v>
      </c>
      <c r="D15" s="141">
        <f>D10+D14</f>
        <v>6.8729567307692303</v>
      </c>
      <c r="F15" s="141">
        <f>F10+F14</f>
        <v>0</v>
      </c>
      <c r="G15" s="141">
        <f>G10+G14</f>
        <v>0</v>
      </c>
    </row>
  </sheetData>
  <sheetProtection algorithmName="SHA-512" hashValue="BE682fM2I5drE8Iwkf3RmMb080/YlUthtl2x91aJDYO47Hv6MxtdovXjAEfuaziKCMxPgxReJt9jy7Cl5+odyg==" saltValue="IavtWCYf6xzsZmMqy7WAVw==" spinCount="100000" sheet="1" objects="1" scenarios="1"/>
  <mergeCells count="4">
    <mergeCell ref="B5:D5"/>
    <mergeCell ref="B11:D11"/>
    <mergeCell ref="C3:D3"/>
    <mergeCell ref="F3:G3"/>
  </mergeCells>
  <hyperlinks>
    <hyperlink ref="D1" location="Menu!A1" tooltip="Click to return to Menu tab" display="Return to Menu"/>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47"/>
  <sheetViews>
    <sheetView showGridLines="0" workbookViewId="0"/>
  </sheetViews>
  <sheetFormatPr defaultRowHeight="14.4" x14ac:dyDescent="0.3"/>
  <cols>
    <col min="1" max="1" width="48.109375" customWidth="1"/>
    <col min="2" max="2" width="22.6640625" customWidth="1"/>
    <col min="3" max="3" width="3.109375" customWidth="1"/>
    <col min="4" max="7" width="15.44140625" customWidth="1"/>
  </cols>
  <sheetData>
    <row r="1" spans="1:7" ht="15.75" thickBot="1" x14ac:dyDescent="0.3">
      <c r="B1" s="128" t="s">
        <v>73</v>
      </c>
    </row>
    <row r="2" spans="1:7" ht="15" x14ac:dyDescent="0.25">
      <c r="A2" s="9" t="s">
        <v>329</v>
      </c>
    </row>
    <row r="3" spans="1:7" ht="30" customHeight="1" thickBot="1" x14ac:dyDescent="0.35">
      <c r="A3" s="423" t="s">
        <v>331</v>
      </c>
      <c r="D3" s="416" t="s">
        <v>327</v>
      </c>
      <c r="E3" s="417"/>
      <c r="F3" s="417"/>
      <c r="G3" s="418"/>
    </row>
    <row r="4" spans="1:7" ht="30.75" customHeight="1" thickBot="1" x14ac:dyDescent="0.35">
      <c r="A4" s="424"/>
      <c r="B4" s="188" t="s">
        <v>176</v>
      </c>
      <c r="C4" s="98"/>
      <c r="D4" s="156" t="s">
        <v>140</v>
      </c>
      <c r="E4" s="233" t="s">
        <v>141</v>
      </c>
      <c r="F4" s="156" t="s">
        <v>142</v>
      </c>
      <c r="G4" s="234" t="s">
        <v>115</v>
      </c>
    </row>
    <row r="5" spans="1:7" ht="15" x14ac:dyDescent="0.25">
      <c r="A5" s="48" t="s">
        <v>98</v>
      </c>
      <c r="B5" s="189">
        <f>'Medical Staff'!C136+'Drugs &amp; Supplies'!C80+'Cost Summary'!$D$7+'Cost Summary'!$D$9+'Cost Summary'!$D$14</f>
        <v>6.8729567307692303</v>
      </c>
      <c r="D5" s="197">
        <f>IF('Service Delivery Guidelines'!C11=1,'Medical Staff'!$C136+'Drugs &amp; Supplies'!$C80+IF('Medical Staff'!$K$136=0,0,'Medical Staff'!$C136/'Medical Staff'!$K$136*('Cost Summary'!$D$7+'Cost Summary'!$D$9+'Cost Summary'!$D$14)),0)</f>
        <v>6.8729567307692303</v>
      </c>
      <c r="E5" s="197">
        <f>IF('Service Delivery Guidelines'!D11=1,'Medical Staff'!$C136+'Drugs &amp; Supplies'!$C80+IF('Medical Staff'!$K$136=0,0,'Medical Staff'!$C136/'Medical Staff'!$K$136*('Cost Summary'!$D$7+'Cost Summary'!$D$9+'Cost Summary'!$D$14)),0)</f>
        <v>6.8729567307692303</v>
      </c>
      <c r="F5" s="197">
        <f>IF('Service Delivery Guidelines'!E11=1,'Medical Staff'!$C136+'Drugs &amp; Supplies'!$C80+IF('Medical Staff'!$K$136=0,0,'Medical Staff'!$C136/'Medical Staff'!$K$136*('Cost Summary'!$D$7+'Cost Summary'!$D$9+'Cost Summary'!$D$14)),0)</f>
        <v>0</v>
      </c>
      <c r="G5" s="197">
        <f>IF('Service Delivery Guidelines'!F11=1,'Medical Staff'!$C136+'Drugs &amp; Supplies'!$C80+IF('Medical Staff'!$K$136=0,0,'Medical Staff'!$C136/'Medical Staff'!$K$136*('Cost Summary'!$D$7+'Cost Summary'!$D$9+'Cost Summary'!$D$14)),0)</f>
        <v>0</v>
      </c>
    </row>
    <row r="6" spans="1:7" ht="15" hidden="1" x14ac:dyDescent="0.25">
      <c r="A6" s="49" t="s">
        <v>124</v>
      </c>
      <c r="B6" s="189" t="e">
        <f>'Medical Staff'!#REF!+'Cost Summary'!$D$7+'Drugs &amp; Supplies'!D82+'Cost Summary'!$D$9+'Cost Summary'!$D$14</f>
        <v>#REF!</v>
      </c>
      <c r="C6" s="148"/>
      <c r="D6" s="189">
        <f>IF('Service Delivery Guidelines'!C12=1,'Medical Staff'!#REF!+'Drugs &amp; Supplies'!D82,0)</f>
        <v>0</v>
      </c>
      <c r="E6" s="189" t="e">
        <f>IF('Service Delivery Guidelines'!D12=1,'Medical Staff'!#REF!+'Drugs &amp; Supplies'!E82,0)</f>
        <v>#REF!</v>
      </c>
      <c r="F6" s="189">
        <f>IF('Service Delivery Guidelines'!E12=1,'Medical Staff'!#REF!+'Drugs &amp; Supplies'!F82,0)</f>
        <v>0</v>
      </c>
      <c r="G6" s="189">
        <f>IF('Service Delivery Guidelines'!F12=1,'Medical Staff'!#REF!+'Drugs &amp; Supplies'!G82,0)</f>
        <v>0</v>
      </c>
    </row>
    <row r="7" spans="1:7" ht="15" hidden="1" x14ac:dyDescent="0.25">
      <c r="A7" s="50" t="s">
        <v>95</v>
      </c>
      <c r="B7" s="189" t="e">
        <f>'Medical Staff'!#REF!+'Cost Summary'!$D$7+'Drugs &amp; Supplies'!E82+'Cost Summary'!$D$9+'Cost Summary'!$D$14</f>
        <v>#REF!</v>
      </c>
      <c r="C7" s="148"/>
      <c r="D7" s="189" t="e">
        <f>IF('Service Delivery Guidelines'!D13=1,'Medical Staff'!#REF!+'Drugs &amp; Supplies'!E82,0)</f>
        <v>#REF!</v>
      </c>
      <c r="E7" s="189">
        <f>IF('Service Delivery Guidelines'!E13=1,'Medical Staff'!#REF!+'Drugs &amp; Supplies'!F82,0)</f>
        <v>0</v>
      </c>
      <c r="F7" s="189">
        <f>IF('Service Delivery Guidelines'!F13=1,'Medical Staff'!#REF!+'Drugs &amp; Supplies'!G82,0)</f>
        <v>0</v>
      </c>
      <c r="G7" s="189">
        <f>IF('Service Delivery Guidelines'!G13=1,'Medical Staff'!#REF!+'Drugs &amp; Supplies'!H82,0)</f>
        <v>0</v>
      </c>
    </row>
    <row r="8" spans="1:7" ht="15" hidden="1" x14ac:dyDescent="0.25">
      <c r="A8" s="49" t="s">
        <v>96</v>
      </c>
      <c r="B8" s="189" t="e">
        <f>'Medical Staff'!#REF!+'Cost Summary'!$D$7+'Drugs &amp; Supplies'!F82+'Cost Summary'!$D$9+'Cost Summary'!$D$14</f>
        <v>#REF!</v>
      </c>
      <c r="C8" s="148"/>
      <c r="D8" s="189">
        <f>IF('Service Delivery Guidelines'!E14=1,'Medical Staff'!#REF!+'Drugs &amp; Supplies'!F82,0)</f>
        <v>0</v>
      </c>
      <c r="E8" s="189">
        <f>IF('Service Delivery Guidelines'!F14=1,'Medical Staff'!#REF!+'Drugs &amp; Supplies'!G82,0)</f>
        <v>0</v>
      </c>
      <c r="F8" s="189">
        <f>IF('Service Delivery Guidelines'!G14=1,'Medical Staff'!#REF!+'Drugs &amp; Supplies'!H82,0)</f>
        <v>0</v>
      </c>
      <c r="G8" s="189">
        <f>IF('Service Delivery Guidelines'!H14=1,'Medical Staff'!#REF!+'Drugs &amp; Supplies'!I82,0)</f>
        <v>0</v>
      </c>
    </row>
    <row r="9" spans="1:7" ht="15" x14ac:dyDescent="0.25">
      <c r="A9" s="51" t="s">
        <v>99</v>
      </c>
      <c r="B9" s="189">
        <f>'Medical Staff'!D136+'Drugs &amp; Supplies'!D80+'Cost Summary'!$D$7+'Cost Summary'!$D$9+'Cost Summary'!$D$14</f>
        <v>0</v>
      </c>
      <c r="C9" s="148"/>
      <c r="D9" s="189">
        <f>IF('Service Delivery Guidelines'!C15=1,'Medical Staff'!$D136+'Drugs &amp; Supplies'!$D80+IF('Medical Staff'!$K$136=0,0,'Medical Staff'!$D136/'Medical Staff'!$K$136*('Cost Summary'!$D$7+'Cost Summary'!$D$9+'Cost Summary'!$D$14)),0)</f>
        <v>0</v>
      </c>
      <c r="E9" s="189">
        <f>IF('Service Delivery Guidelines'!D15=1,'Medical Staff'!$D136+'Drugs &amp; Supplies'!$D80+IF('Medical Staff'!$K$136=0,0,'Medical Staff'!$D136/'Medical Staff'!$K$136*('Cost Summary'!$D$7+'Cost Summary'!$D$9+'Cost Summary'!$D$14)),0)</f>
        <v>0</v>
      </c>
      <c r="F9" s="189">
        <f>IF('Service Delivery Guidelines'!E15=1,'Medical Staff'!$D136+'Drugs &amp; Supplies'!$D80+IF('Medical Staff'!$K$136=0,0,'Medical Staff'!$D136/'Medical Staff'!$K$136*('Cost Summary'!$D$7+'Cost Summary'!$D$9+'Cost Summary'!$D$14)),0)</f>
        <v>0</v>
      </c>
      <c r="G9" s="189">
        <f>IF('Service Delivery Guidelines'!F15=1,'Medical Staff'!$D136+'Drugs &amp; Supplies'!$D80+IF('Medical Staff'!$K$136=0,0,'Medical Staff'!$D136/'Medical Staff'!$K$136*('Cost Summary'!$D$7+'Cost Summary'!$D$9+'Cost Summary'!$D$14)),0)</f>
        <v>0</v>
      </c>
    </row>
    <row r="10" spans="1:7" ht="15" hidden="1" x14ac:dyDescent="0.25">
      <c r="A10" s="50" t="s">
        <v>97</v>
      </c>
      <c r="B10" s="189" t="e">
        <f>'Medical Staff'!#REF!+'Cost Summary'!$D$7+'Drugs &amp; Supplies'!G82+'Cost Summary'!$D$9+'Cost Summary'!$D$14</f>
        <v>#REF!</v>
      </c>
      <c r="C10" s="148"/>
      <c r="D10" s="189">
        <f>IF('Service Delivery Guidelines'!F16=1,'Medical Staff'!#REF!+'Drugs &amp; Supplies'!G82,0)</f>
        <v>0</v>
      </c>
      <c r="E10" s="189">
        <f>IF('Service Delivery Guidelines'!G16=1,'Medical Staff'!#REF!+'Drugs &amp; Supplies'!H82,0)</f>
        <v>0</v>
      </c>
      <c r="F10" s="189">
        <f>IF('Service Delivery Guidelines'!H16=1,'Medical Staff'!#REF!+'Drugs &amp; Supplies'!I82,0)</f>
        <v>0</v>
      </c>
      <c r="G10" s="189">
        <f>IF('Service Delivery Guidelines'!I16=1,'Medical Staff'!#REF!+'Drugs &amp; Supplies'!J82,0)</f>
        <v>0</v>
      </c>
    </row>
    <row r="11" spans="1:7" ht="15" hidden="1" x14ac:dyDescent="0.25">
      <c r="A11" s="50" t="s">
        <v>100</v>
      </c>
      <c r="B11" s="189" t="e">
        <f>'Medical Staff'!#REF!+'Cost Summary'!$D$7+'Drugs &amp; Supplies'!H82+'Cost Summary'!$D$9+'Cost Summary'!$D$14</f>
        <v>#REF!</v>
      </c>
      <c r="C11" s="148"/>
      <c r="D11" s="189">
        <f>IF('Service Delivery Guidelines'!G17=1,'Medical Staff'!#REF!+'Drugs &amp; Supplies'!H82,0)</f>
        <v>0</v>
      </c>
      <c r="E11" s="189">
        <f>IF('Service Delivery Guidelines'!H17=1,'Medical Staff'!#REF!+'Drugs &amp; Supplies'!I82,0)</f>
        <v>0</v>
      </c>
      <c r="F11" s="189">
        <f>IF('Service Delivery Guidelines'!I17=1,'Medical Staff'!#REF!+'Drugs &amp; Supplies'!J82,0)</f>
        <v>0</v>
      </c>
      <c r="G11" s="189">
        <f>IF('Service Delivery Guidelines'!J17=1,'Medical Staff'!#REF!+'Drugs &amp; Supplies'!K82,0)</f>
        <v>0</v>
      </c>
    </row>
    <row r="12" spans="1:7" ht="15" hidden="1" x14ac:dyDescent="0.25">
      <c r="A12" s="50" t="s">
        <v>101</v>
      </c>
      <c r="B12" s="189" t="e">
        <f>'Medical Staff'!#REF!+'Cost Summary'!$D$7+'Drugs &amp; Supplies'!I82+'Cost Summary'!$D$9+'Cost Summary'!$D$14</f>
        <v>#REF!</v>
      </c>
      <c r="C12" s="148"/>
      <c r="D12" s="189">
        <f>IF('Service Delivery Guidelines'!H18=1,'Medical Staff'!#REF!+'Drugs &amp; Supplies'!I82,0)</f>
        <v>0</v>
      </c>
      <c r="E12" s="189">
        <f>IF('Service Delivery Guidelines'!I18=1,'Medical Staff'!#REF!+'Drugs &amp; Supplies'!J82,0)</f>
        <v>0</v>
      </c>
      <c r="F12" s="189">
        <f>IF('Service Delivery Guidelines'!J18=1,'Medical Staff'!#REF!+'Drugs &amp; Supplies'!K82,0)</f>
        <v>0</v>
      </c>
      <c r="G12" s="189">
        <f>IF('Service Delivery Guidelines'!K18=1,'Medical Staff'!#REF!+'Drugs &amp; Supplies'!L82,0)</f>
        <v>0</v>
      </c>
    </row>
    <row r="13" spans="1:7" ht="15" x14ac:dyDescent="0.25">
      <c r="A13" s="48" t="s">
        <v>87</v>
      </c>
      <c r="B13" s="189">
        <f>'Medical Staff'!E136+'Drugs &amp; Supplies'!E80+'Cost Summary'!$D$7+'Cost Summary'!$D$9+'Cost Summary'!$D$14</f>
        <v>0</v>
      </c>
      <c r="C13" s="148"/>
      <c r="D13" s="189">
        <f>IF('Service Delivery Guidelines'!C19=1,'Medical Staff'!$E136+'Drugs &amp; Supplies'!$E80+IF('Medical Staff'!$K$136=0,0,'Medical Staff'!$E136/'Medical Staff'!$K$136*('Cost Summary'!$D$7+'Cost Summary'!$D$9+'Cost Summary'!$D$14)),0)</f>
        <v>0</v>
      </c>
      <c r="E13" s="189">
        <f>IF('Service Delivery Guidelines'!D19=1,'Medical Staff'!$E136+'Drugs &amp; Supplies'!$E80+IF('Medical Staff'!$K$136=0,0,'Medical Staff'!$E136/'Medical Staff'!$K$136*('Cost Summary'!$D$7+'Cost Summary'!$D$9+'Cost Summary'!$D$14)),0)</f>
        <v>0</v>
      </c>
      <c r="F13" s="189">
        <f>IF('Service Delivery Guidelines'!E19=1,'Medical Staff'!$E136+'Drugs &amp; Supplies'!$E80+IF('Medical Staff'!$K$136=0,0,'Medical Staff'!$E136/'Medical Staff'!$K$136*('Cost Summary'!$D$7+'Cost Summary'!$D$9+'Cost Summary'!$D$14)),0)</f>
        <v>0</v>
      </c>
      <c r="G13" s="189">
        <f>IF('Service Delivery Guidelines'!F19=1,'Medical Staff'!$E136+'Drugs &amp; Supplies'!$E80+IF('Medical Staff'!$K$136=0,0,'Medical Staff'!$E136/'Medical Staff'!$K$136*('Cost Summary'!$D$7+'Cost Summary'!$D$9+'Cost Summary'!$D$14)),0)</f>
        <v>0</v>
      </c>
    </row>
    <row r="14" spans="1:7" ht="15" hidden="1" x14ac:dyDescent="0.25">
      <c r="A14" s="50" t="s">
        <v>102</v>
      </c>
      <c r="B14" s="189" t="e">
        <f>'Medical Staff'!#REF!+'Cost Summary'!$D$7+'Drugs &amp; Supplies'!J82+'Cost Summary'!$D$9+'Cost Summary'!$D$14</f>
        <v>#REF!</v>
      </c>
      <c r="C14" s="148"/>
      <c r="D14" s="189">
        <f>IF('Service Delivery Guidelines'!I20=1,'Medical Staff'!#REF!+'Drugs &amp; Supplies'!J82,0)</f>
        <v>0</v>
      </c>
      <c r="E14" s="189">
        <f>IF('Service Delivery Guidelines'!J20=1,'Medical Staff'!#REF!+'Drugs &amp; Supplies'!K82,0)</f>
        <v>0</v>
      </c>
      <c r="F14" s="189">
        <f>IF('Service Delivery Guidelines'!K20=1,'Medical Staff'!#REF!+'Drugs &amp; Supplies'!L82,0)</f>
        <v>0</v>
      </c>
      <c r="G14" s="189">
        <f>IF('Service Delivery Guidelines'!L20=1,'Medical Staff'!#REF!+'Drugs &amp; Supplies'!M82,0)</f>
        <v>0</v>
      </c>
    </row>
    <row r="15" spans="1:7" ht="15" hidden="1" x14ac:dyDescent="0.25">
      <c r="A15" s="49" t="s">
        <v>103</v>
      </c>
      <c r="B15" s="189" t="e">
        <f>'Medical Staff'!#REF!+'Cost Summary'!$D$7+'Drugs &amp; Supplies'!#REF!+'Cost Summary'!$D$9+'Cost Summary'!$D$14</f>
        <v>#REF!</v>
      </c>
      <c r="C15" s="148"/>
      <c r="D15" s="189">
        <f>IF('Service Delivery Guidelines'!J21=1,'Medical Staff'!#REF!+'Drugs &amp; Supplies'!#REF!,0)</f>
        <v>0</v>
      </c>
      <c r="E15" s="189">
        <f>IF('Service Delivery Guidelines'!K21=1,'Medical Staff'!#REF!+'Drugs &amp; Supplies'!#REF!,0)</f>
        <v>0</v>
      </c>
      <c r="F15" s="189">
        <f>IF('Service Delivery Guidelines'!L21=1,'Medical Staff'!#REF!+'Drugs &amp; Supplies'!#REF!,0)</f>
        <v>0</v>
      </c>
      <c r="G15" s="189">
        <f>IF('Service Delivery Guidelines'!M21=1,'Medical Staff'!#REF!+'Drugs &amp; Supplies'!#REF!,0)</f>
        <v>0</v>
      </c>
    </row>
    <row r="16" spans="1:7" ht="15" hidden="1" x14ac:dyDescent="0.25">
      <c r="A16" s="49" t="s">
        <v>104</v>
      </c>
      <c r="B16" s="189" t="e">
        <f>'Medical Staff'!#REF!+'Cost Summary'!$D$7+'Drugs &amp; Supplies'!#REF!+'Cost Summary'!$D$9+'Cost Summary'!$D$14</f>
        <v>#REF!</v>
      </c>
      <c r="C16" s="148"/>
      <c r="D16" s="189">
        <f>IF('Service Delivery Guidelines'!K22=1,'Medical Staff'!#REF!+'Drugs &amp; Supplies'!#REF!,0)</f>
        <v>0</v>
      </c>
      <c r="E16" s="189">
        <f>IF('Service Delivery Guidelines'!L22=1,'Medical Staff'!#REF!+'Drugs &amp; Supplies'!#REF!,0)</f>
        <v>0</v>
      </c>
      <c r="F16" s="189">
        <f>IF('Service Delivery Guidelines'!M22=1,'Medical Staff'!#REF!+'Drugs &amp; Supplies'!#REF!,0)</f>
        <v>0</v>
      </c>
      <c r="G16" s="189">
        <f>IF('Service Delivery Guidelines'!N22=1,'Medical Staff'!#REF!+'Drugs &amp; Supplies'!#REF!,0)</f>
        <v>0</v>
      </c>
    </row>
    <row r="17" spans="1:7" ht="15" hidden="1" x14ac:dyDescent="0.25">
      <c r="A17" s="49" t="s">
        <v>105</v>
      </c>
      <c r="B17" s="189" t="e">
        <f>'Medical Staff'!#REF!+'Cost Summary'!$D$7+'Drugs &amp; Supplies'!#REF!+'Cost Summary'!$D$9+'Cost Summary'!$D$14</f>
        <v>#REF!</v>
      </c>
      <c r="C17" s="148"/>
      <c r="D17" s="189">
        <f>IF('Service Delivery Guidelines'!L23=1,'Medical Staff'!#REF!+'Drugs &amp; Supplies'!#REF!,0)</f>
        <v>0</v>
      </c>
      <c r="E17" s="189">
        <f>IF('Service Delivery Guidelines'!M23=1,'Medical Staff'!#REF!+'Drugs &amp; Supplies'!#REF!,0)</f>
        <v>0</v>
      </c>
      <c r="F17" s="189">
        <f>IF('Service Delivery Guidelines'!N23=1,'Medical Staff'!#REF!+'Drugs &amp; Supplies'!#REF!,0)</f>
        <v>0</v>
      </c>
      <c r="G17" s="189">
        <f>IF('Service Delivery Guidelines'!O23=1,'Medical Staff'!#REF!+'Drugs &amp; Supplies'!#REF!,0)</f>
        <v>0</v>
      </c>
    </row>
    <row r="18" spans="1:7" ht="15" hidden="1" x14ac:dyDescent="0.25">
      <c r="A18" s="49" t="s">
        <v>88</v>
      </c>
      <c r="B18" s="189" t="e">
        <f>'Medical Staff'!#REF!+'Cost Summary'!$D$7+'Drugs &amp; Supplies'!#REF!+'Cost Summary'!$D$9+'Cost Summary'!$D$14</f>
        <v>#REF!</v>
      </c>
      <c r="C18" s="148"/>
      <c r="D18" s="189">
        <f>IF('Service Delivery Guidelines'!M24=1,'Medical Staff'!#REF!+'Drugs &amp; Supplies'!#REF!,0)</f>
        <v>0</v>
      </c>
      <c r="E18" s="189">
        <f>IF('Service Delivery Guidelines'!N24=1,'Medical Staff'!#REF!+'Drugs &amp; Supplies'!#REF!,0)</f>
        <v>0</v>
      </c>
      <c r="F18" s="189">
        <f>IF('Service Delivery Guidelines'!O24=1,'Medical Staff'!#REF!+'Drugs &amp; Supplies'!#REF!,0)</f>
        <v>0</v>
      </c>
      <c r="G18" s="189">
        <f>IF('Service Delivery Guidelines'!P24=1,'Medical Staff'!#REF!+'Drugs &amp; Supplies'!#REF!,0)</f>
        <v>0</v>
      </c>
    </row>
    <row r="19" spans="1:7" ht="15" x14ac:dyDescent="0.25">
      <c r="A19" s="51" t="s">
        <v>90</v>
      </c>
      <c r="B19" s="189">
        <f>'Medical Staff'!F136+'Drugs &amp; Supplies'!F80+'Cost Summary'!$D$7+'Cost Summary'!$D$9+'Cost Summary'!$D$14</f>
        <v>0</v>
      </c>
      <c r="C19" s="148"/>
      <c r="D19" s="189">
        <f>IF('Service Delivery Guidelines'!C25=1,'Medical Staff'!$F136+'Drugs &amp; Supplies'!$F80+IF('Medical Staff'!$K$136=0,0,'Medical Staff'!$F136/'Medical Staff'!$K$136*('Cost Summary'!$D$7+'Cost Summary'!$D$9+'Cost Summary'!$D$14)),0)</f>
        <v>0</v>
      </c>
      <c r="E19" s="189">
        <f>IF('Service Delivery Guidelines'!D25=1,'Medical Staff'!$F136+'Drugs &amp; Supplies'!$F80+IF('Medical Staff'!$K$136=0,0,'Medical Staff'!$F136/'Medical Staff'!$K$136*('Cost Summary'!$D$7+'Cost Summary'!$D$9+'Cost Summary'!$D$14)),0)</f>
        <v>0</v>
      </c>
      <c r="F19" s="189">
        <f>IF('Service Delivery Guidelines'!E25=1,'Medical Staff'!$F136+'Drugs &amp; Supplies'!$F80+IF('Medical Staff'!$K$136=0,0,'Medical Staff'!$F136/'Medical Staff'!$K$136*('Cost Summary'!$D$7+'Cost Summary'!$D$9+'Cost Summary'!$D$14)),0)</f>
        <v>0</v>
      </c>
      <c r="G19" s="189">
        <f>IF('Service Delivery Guidelines'!F25=1,'Medical Staff'!$F136+'Drugs &amp; Supplies'!$F80+IF('Medical Staff'!$K$136=0,0,'Medical Staff'!$F136/'Medical Staff'!$K$136*('Cost Summary'!$D$7+'Cost Summary'!$D$9+'Cost Summary'!$D$14)),0)</f>
        <v>0</v>
      </c>
    </row>
    <row r="20" spans="1:7" ht="15" hidden="1" x14ac:dyDescent="0.25">
      <c r="A20" s="50" t="s">
        <v>106</v>
      </c>
      <c r="B20" s="189" t="e">
        <f>'Medical Staff'!#REF!+'Cost Summary'!$D$7+'Drugs &amp; Supplies'!#REF!+'Cost Summary'!$D$9+'Cost Summary'!$D$14</f>
        <v>#REF!</v>
      </c>
      <c r="C20" s="148"/>
      <c r="D20" s="189">
        <f>IF('Service Delivery Guidelines'!N26=1,'Medical Staff'!#REF!+'Drugs &amp; Supplies'!#REF!,0)</f>
        <v>0</v>
      </c>
      <c r="E20" s="189">
        <f>IF('Service Delivery Guidelines'!O26=1,'Medical Staff'!#REF!+'Drugs &amp; Supplies'!#REF!,0)</f>
        <v>0</v>
      </c>
      <c r="F20" s="189">
        <f>IF('Service Delivery Guidelines'!P26=1,'Medical Staff'!#REF!+'Drugs &amp; Supplies'!#REF!,0)</f>
        <v>0</v>
      </c>
      <c r="G20" s="189">
        <f>IF('Service Delivery Guidelines'!Q26=1,'Medical Staff'!#REF!+'Drugs &amp; Supplies'!#REF!,0)</f>
        <v>0</v>
      </c>
    </row>
    <row r="21" spans="1:7" ht="15" x14ac:dyDescent="0.25">
      <c r="A21" s="51" t="s">
        <v>186</v>
      </c>
      <c r="B21" s="189">
        <f>'Medical Staff'!G136+'Drugs &amp; Supplies'!G80+'Cost Summary'!$D$7+'Cost Summary'!$D$9+'Cost Summary'!$D$14</f>
        <v>0</v>
      </c>
      <c r="C21" s="148"/>
      <c r="D21" s="189">
        <f>IF('Service Delivery Guidelines'!C27=1,'Medical Staff'!$G136+'Drugs &amp; Supplies'!$G80+IF('Medical Staff'!$K$136=0,0,'Medical Staff'!$G136/'Medical Staff'!$K$136*('Cost Summary'!$D$7+'Cost Summary'!$D$9+'Cost Summary'!$D$14)),0)</f>
        <v>0</v>
      </c>
      <c r="E21" s="189">
        <f>IF('Service Delivery Guidelines'!D27=1,'Medical Staff'!$G136+'Drugs &amp; Supplies'!$G80+IF('Medical Staff'!$K$136=0,0,'Medical Staff'!$G136/'Medical Staff'!$K$136*('Cost Summary'!$D$7+'Cost Summary'!$D$9+'Cost Summary'!$D$14)),0)</f>
        <v>0</v>
      </c>
      <c r="F21" s="189">
        <f>IF('Service Delivery Guidelines'!E27=1,'Medical Staff'!$G136+'Drugs &amp; Supplies'!$G80+IF('Medical Staff'!$K$136=0,0,'Medical Staff'!$G136/'Medical Staff'!$K$136*('Cost Summary'!$D$7+'Cost Summary'!$D$9+'Cost Summary'!$D$14)),0)</f>
        <v>0</v>
      </c>
      <c r="G21" s="189">
        <f>IF('Service Delivery Guidelines'!F27=1,'Medical Staff'!$G136+'Drugs &amp; Supplies'!$G80+IF('Medical Staff'!$K$136=0,0,'Medical Staff'!$G136/'Medical Staff'!$K$136*('Cost Summary'!$D$7+'Cost Summary'!$D$9+'Cost Summary'!$D$14)),0)</f>
        <v>0</v>
      </c>
    </row>
    <row r="22" spans="1:7" ht="15" hidden="1" x14ac:dyDescent="0.25">
      <c r="A22" s="49" t="s">
        <v>131</v>
      </c>
      <c r="B22" s="189" t="e">
        <f>'Medical Staff'!#REF!+'Cost Summary'!$D$7+'Drugs &amp; Supplies'!#REF!+'Cost Summary'!$D$9+'Cost Summary'!$D$14</f>
        <v>#REF!</v>
      </c>
      <c r="C22" s="148"/>
      <c r="D22" s="189">
        <f>IF('Service Delivery Guidelines'!O28=1,'Medical Staff'!#REF!+'Drugs &amp; Supplies'!#REF!,0)</f>
        <v>0</v>
      </c>
      <c r="E22" s="189">
        <f>IF('Service Delivery Guidelines'!P28=1,'Medical Staff'!#REF!+'Drugs &amp; Supplies'!#REF!,0)</f>
        <v>0</v>
      </c>
      <c r="F22" s="189">
        <f>IF('Service Delivery Guidelines'!Q28=1,'Medical Staff'!#REF!+'Drugs &amp; Supplies'!#REF!,0)</f>
        <v>0</v>
      </c>
      <c r="G22" s="189">
        <f>IF('Service Delivery Guidelines'!R28=1,'Medical Staff'!#REF!+'Drugs &amp; Supplies'!#REF!,0)</f>
        <v>0</v>
      </c>
    </row>
    <row r="23" spans="1:7" ht="15" hidden="1" x14ac:dyDescent="0.25">
      <c r="A23" s="49" t="s">
        <v>132</v>
      </c>
      <c r="B23" s="189" t="e">
        <f>'Medical Staff'!#REF!+'Cost Summary'!$D$7+'Drugs &amp; Supplies'!#REF!+'Cost Summary'!$D$9+'Cost Summary'!$D$14</f>
        <v>#REF!</v>
      </c>
      <c r="C23" s="148"/>
      <c r="D23" s="189">
        <f>IF('Service Delivery Guidelines'!P29=1,'Medical Staff'!#REF!+'Drugs &amp; Supplies'!#REF!,0)</f>
        <v>0</v>
      </c>
      <c r="E23" s="189">
        <f>IF('Service Delivery Guidelines'!Q29=1,'Medical Staff'!#REF!+'Drugs &amp; Supplies'!#REF!,0)</f>
        <v>0</v>
      </c>
      <c r="F23" s="189">
        <f>IF('Service Delivery Guidelines'!R29=1,'Medical Staff'!#REF!+'Drugs &amp; Supplies'!#REF!,0)</f>
        <v>0</v>
      </c>
      <c r="G23" s="189">
        <f>IF('Service Delivery Guidelines'!S29=1,'Medical Staff'!#REF!+'Drugs &amp; Supplies'!#REF!,0)</f>
        <v>0</v>
      </c>
    </row>
    <row r="24" spans="1:7" ht="15" hidden="1" x14ac:dyDescent="0.25">
      <c r="A24" s="49" t="s">
        <v>133</v>
      </c>
      <c r="B24" s="189" t="e">
        <f>'Medical Staff'!#REF!+'Cost Summary'!$D$7+'Drugs &amp; Supplies'!#REF!+'Cost Summary'!$D$9+'Cost Summary'!$D$14</f>
        <v>#REF!</v>
      </c>
      <c r="C24" s="148"/>
      <c r="D24" s="189">
        <f>IF('Service Delivery Guidelines'!Q30=1,'Medical Staff'!#REF!+'Drugs &amp; Supplies'!#REF!,0)</f>
        <v>0</v>
      </c>
      <c r="E24" s="189">
        <f>IF('Service Delivery Guidelines'!R30=1,'Medical Staff'!#REF!+'Drugs &amp; Supplies'!#REF!,0)</f>
        <v>0</v>
      </c>
      <c r="F24" s="189">
        <f>IF('Service Delivery Guidelines'!S30=1,'Medical Staff'!#REF!+'Drugs &amp; Supplies'!#REF!,0)</f>
        <v>0</v>
      </c>
      <c r="G24" s="189">
        <f>IF('Service Delivery Guidelines'!T30=1,'Medical Staff'!#REF!+'Drugs &amp; Supplies'!#REF!,0)</f>
        <v>0</v>
      </c>
    </row>
    <row r="25" spans="1:7" ht="15" x14ac:dyDescent="0.25">
      <c r="A25" s="51" t="s">
        <v>187</v>
      </c>
      <c r="B25" s="189">
        <f>'Medical Staff'!H136+'Drugs &amp; Supplies'!H80+'Cost Summary'!$D$7+'Cost Summary'!$D$9+'Cost Summary'!$D$14</f>
        <v>0</v>
      </c>
      <c r="C25" s="148"/>
      <c r="D25" s="189">
        <f>IF('Service Delivery Guidelines'!C31=1,'Medical Staff'!$H136+'Drugs &amp; Supplies'!$H80+IF('Medical Staff'!$K$136=0,0,'Medical Staff'!$H136/'Medical Staff'!$K$136*('Cost Summary'!$D$7+'Cost Summary'!$D$9+'Cost Summary'!$D$14)),0)</f>
        <v>0</v>
      </c>
      <c r="E25" s="189">
        <f>IF('Service Delivery Guidelines'!D31=1,'Medical Staff'!$H136+'Drugs &amp; Supplies'!$H80+IF('Medical Staff'!$K$136=0,0,'Medical Staff'!$H136/'Medical Staff'!$K$136*('Cost Summary'!$D$7+'Cost Summary'!$D$9+'Cost Summary'!$D$14)),0)</f>
        <v>0</v>
      </c>
      <c r="F25" s="189">
        <f>IF('Service Delivery Guidelines'!E31=1,'Medical Staff'!$H136+'Drugs &amp; Supplies'!$H80+IF('Medical Staff'!$K$136=0,0,'Medical Staff'!$H136/'Medical Staff'!$K$136*('Cost Summary'!$D$7+'Cost Summary'!$D$9+'Cost Summary'!$D$14)),0)</f>
        <v>0</v>
      </c>
      <c r="G25" s="189">
        <f>IF('Service Delivery Guidelines'!F31=1,'Medical Staff'!$H136+'Drugs &amp; Supplies'!$H80+IF('Medical Staff'!$K$136=0,0,'Medical Staff'!$H136/'Medical Staff'!$K$136*('Cost Summary'!$D$7+'Cost Summary'!$D$9+'Cost Summary'!$D$14)),0)</f>
        <v>0</v>
      </c>
    </row>
    <row r="26" spans="1:7" ht="15" hidden="1" x14ac:dyDescent="0.25">
      <c r="A26" s="49" t="s">
        <v>134</v>
      </c>
      <c r="B26" s="189" t="e">
        <f>'Medical Staff'!#REF!+'Cost Summary'!$D$7+'Drugs &amp; Supplies'!#REF!+'Cost Summary'!$D$9+'Cost Summary'!$D$14</f>
        <v>#REF!</v>
      </c>
      <c r="C26" s="148"/>
      <c r="D26" s="189">
        <f>IF('Service Delivery Guidelines'!R32=1,'Medical Staff'!#REF!+'Drugs &amp; Supplies'!#REF!,0)</f>
        <v>0</v>
      </c>
      <c r="E26" s="189">
        <f>IF('Service Delivery Guidelines'!S32=1,'Medical Staff'!#REF!+'Drugs &amp; Supplies'!#REF!,0)</f>
        <v>0</v>
      </c>
      <c r="F26" s="189">
        <f>IF('Service Delivery Guidelines'!T32=1,'Medical Staff'!#REF!+'Drugs &amp; Supplies'!#REF!,0)</f>
        <v>0</v>
      </c>
      <c r="G26" s="189">
        <f>IF('Service Delivery Guidelines'!U32=1,'Medical Staff'!#REF!+'Drugs &amp; Supplies'!#REF!,0)</f>
        <v>0</v>
      </c>
    </row>
    <row r="27" spans="1:7" ht="15" hidden="1" x14ac:dyDescent="0.25">
      <c r="A27" s="49" t="s">
        <v>135</v>
      </c>
      <c r="B27" s="189" t="e">
        <f>'Medical Staff'!#REF!+'Cost Summary'!$D$7+'Drugs &amp; Supplies'!#REF!+'Cost Summary'!$D$9+'Cost Summary'!$D$14</f>
        <v>#REF!</v>
      </c>
      <c r="C27" s="148"/>
      <c r="D27" s="189">
        <f>IF('Service Delivery Guidelines'!S33=1,'Medical Staff'!#REF!+'Drugs &amp; Supplies'!#REF!,0)</f>
        <v>0</v>
      </c>
      <c r="E27" s="189">
        <f>IF('Service Delivery Guidelines'!T33=1,'Medical Staff'!#REF!+'Drugs &amp; Supplies'!#REF!,0)</f>
        <v>0</v>
      </c>
      <c r="F27" s="189">
        <f>IF('Service Delivery Guidelines'!U33=1,'Medical Staff'!#REF!+'Drugs &amp; Supplies'!#REF!,0)</f>
        <v>0</v>
      </c>
      <c r="G27" s="189">
        <f>IF('Service Delivery Guidelines'!V33=1,'Medical Staff'!#REF!+'Drugs &amp; Supplies'!#REF!,0)</f>
        <v>0</v>
      </c>
    </row>
    <row r="28" spans="1:7" ht="15" hidden="1" x14ac:dyDescent="0.25">
      <c r="A28" s="49" t="s">
        <v>136</v>
      </c>
      <c r="B28" s="189" t="e">
        <f>'Medical Staff'!#REF!+'Cost Summary'!$D$7+'Drugs &amp; Supplies'!#REF!+'Cost Summary'!$D$9+'Cost Summary'!$D$14</f>
        <v>#REF!</v>
      </c>
      <c r="C28" s="148"/>
      <c r="D28" s="189">
        <f>IF('Service Delivery Guidelines'!T34=1,'Medical Staff'!#REF!+'Drugs &amp; Supplies'!#REF!,0)</f>
        <v>0</v>
      </c>
      <c r="E28" s="189">
        <f>IF('Service Delivery Guidelines'!U34=1,'Medical Staff'!#REF!+'Drugs &amp; Supplies'!#REF!,0)</f>
        <v>0</v>
      </c>
      <c r="F28" s="189">
        <f>IF('Service Delivery Guidelines'!V34=1,'Medical Staff'!#REF!+'Drugs &amp; Supplies'!#REF!,0)</f>
        <v>0</v>
      </c>
      <c r="G28" s="189">
        <f>IF('Service Delivery Guidelines'!W34=1,'Medical Staff'!#REF!+'Drugs &amp; Supplies'!#REF!,0)</f>
        <v>0</v>
      </c>
    </row>
    <row r="29" spans="1:7" ht="15" hidden="1" x14ac:dyDescent="0.25">
      <c r="A29" s="49" t="s">
        <v>156</v>
      </c>
      <c r="B29" s="189" t="e">
        <f>'Medical Staff'!#REF!+'Cost Summary'!$D$7+'Drugs &amp; Supplies'!#REF!+'Cost Summary'!$D$9+'Cost Summary'!$D$14</f>
        <v>#REF!</v>
      </c>
      <c r="C29" s="148"/>
      <c r="D29" s="189">
        <f>IF('Service Delivery Guidelines'!U35=1,'Medical Staff'!#REF!+'Drugs &amp; Supplies'!#REF!,0)</f>
        <v>0</v>
      </c>
      <c r="E29" s="189">
        <f>IF('Service Delivery Guidelines'!V35=1,'Medical Staff'!#REF!+'Drugs &amp; Supplies'!#REF!,0)</f>
        <v>0</v>
      </c>
      <c r="F29" s="189">
        <f>IF('Service Delivery Guidelines'!W35=1,'Medical Staff'!#REF!+'Drugs &amp; Supplies'!#REF!,0)</f>
        <v>0</v>
      </c>
      <c r="G29" s="189">
        <f>IF('Service Delivery Guidelines'!X35=1,'Medical Staff'!#REF!+'Drugs &amp; Supplies'!#REF!,0)</f>
        <v>0</v>
      </c>
    </row>
    <row r="30" spans="1:7" ht="15" hidden="1" x14ac:dyDescent="0.25">
      <c r="A30" s="49" t="s">
        <v>137</v>
      </c>
      <c r="B30" s="189" t="e">
        <f>'Medical Staff'!#REF!+'Cost Summary'!$D$7+'Drugs &amp; Supplies'!#REF!+'Cost Summary'!$D$9+'Cost Summary'!$D$14</f>
        <v>#REF!</v>
      </c>
      <c r="C30" s="148"/>
      <c r="D30" s="189">
        <f>IF('Service Delivery Guidelines'!V36=1,'Medical Staff'!#REF!+'Drugs &amp; Supplies'!#REF!,0)</f>
        <v>0</v>
      </c>
      <c r="E30" s="189">
        <f>IF('Service Delivery Guidelines'!W36=1,'Medical Staff'!#REF!+'Drugs &amp; Supplies'!#REF!,0)</f>
        <v>0</v>
      </c>
      <c r="F30" s="189">
        <f>IF('Service Delivery Guidelines'!X36=1,'Medical Staff'!#REF!+'Drugs &amp; Supplies'!#REF!,0)</f>
        <v>0</v>
      </c>
      <c r="G30" s="189">
        <f>IF('Service Delivery Guidelines'!Y36=1,'Medical Staff'!#REF!+'Drugs &amp; Supplies'!#REF!,0)</f>
        <v>0</v>
      </c>
    </row>
    <row r="31" spans="1:7" ht="15.75" thickBot="1" x14ac:dyDescent="0.3">
      <c r="A31" s="51" t="s">
        <v>89</v>
      </c>
      <c r="B31" s="190">
        <f>'Medical Staff'!I136+'Drugs &amp; Supplies'!I80+'Cost Summary'!$D$7+'Cost Summary'!$D$9+'Cost Summary'!$D$14</f>
        <v>0</v>
      </c>
      <c r="C31" s="148"/>
      <c r="D31" s="189">
        <f>IF('Service Delivery Guidelines'!C37=1,'Medical Staff'!$I136+'Drugs &amp; Supplies'!$I80+IF('Medical Staff'!$K$136=0,0,'Medical Staff'!$I136/'Medical Staff'!$K$136*('Cost Summary'!$D$7+'Cost Summary'!$D$9+'Cost Summary'!$D$14)),0)</f>
        <v>0</v>
      </c>
      <c r="E31" s="189">
        <f>IF('Service Delivery Guidelines'!D37=1,'Medical Staff'!$I136+'Drugs &amp; Supplies'!$I80+IF('Medical Staff'!$K$136=0,0,'Medical Staff'!$I136/'Medical Staff'!$K$136*('Cost Summary'!$D$7+'Cost Summary'!$D$9+'Cost Summary'!$D$14)),0)</f>
        <v>0</v>
      </c>
      <c r="F31" s="189">
        <f>IF('Service Delivery Guidelines'!E37=1,'Medical Staff'!$I136+'Drugs &amp; Supplies'!$I80+IF('Medical Staff'!$K$136=0,0,'Medical Staff'!$I136/'Medical Staff'!$K$136*('Cost Summary'!$D$7+'Cost Summary'!$D$9+'Cost Summary'!$D$14)),0)</f>
        <v>0</v>
      </c>
      <c r="G31" s="189">
        <f>IF('Service Delivery Guidelines'!F37=1,'Medical Staff'!$I136+'Drugs &amp; Supplies'!$I80+IF('Medical Staff'!$K$136=0,0,'Medical Staff'!$I136/'Medical Staff'!$K$136*('Cost Summary'!$D$7+'Cost Summary'!$D$9+'Cost Summary'!$D$14)),0)</f>
        <v>0</v>
      </c>
    </row>
    <row r="32" spans="1:7" ht="15.75" hidden="1" thickBot="1" x14ac:dyDescent="0.3">
      <c r="A32" s="49" t="s">
        <v>138</v>
      </c>
      <c r="B32" s="187" t="e">
        <f>'Medical Staff'!#REF!+'Cost Summary'!$D$7+'Drugs &amp; Supplies'!#REF!+'Cost Summary'!$D$9+'Cost Summary'!$D$14</f>
        <v>#REF!</v>
      </c>
      <c r="C32" s="148"/>
      <c r="D32" s="189">
        <f>IF('Service Delivery Guidelines'!W38=1,'Medical Staff'!#REF!+'Drugs &amp; Supplies'!#REF!,0)</f>
        <v>0</v>
      </c>
      <c r="E32" s="193">
        <f>IF('Service Delivery Guidelines'!D38=1,'Medical Staff'!#REF!+'Drugs &amp; Supplies'!#REF!,0)</f>
        <v>0</v>
      </c>
      <c r="F32" s="189">
        <f>IF('Service Delivery Guidelines'!E38=1,'Medical Staff'!#REF!+'Drugs &amp; Supplies'!#REF!,0)</f>
        <v>0</v>
      </c>
      <c r="G32" s="195">
        <f>IF('Service Delivery Guidelines'!F38=1,'Medical Staff'!#REF!+'Drugs &amp; Supplies'!#REF!,0)</f>
        <v>0</v>
      </c>
    </row>
    <row r="33" spans="1:7" ht="15.75" hidden="1" thickBot="1" x14ac:dyDescent="0.3">
      <c r="A33" s="185" t="s">
        <v>139</v>
      </c>
      <c r="B33" s="149" t="e">
        <f>'Medical Staff'!#REF!+'Cost Summary'!$D$7+'Drugs &amp; Supplies'!#REF!+'Cost Summary'!$D$9+'Cost Summary'!$D$14</f>
        <v>#REF!</v>
      </c>
      <c r="C33" s="148"/>
      <c r="D33" s="191">
        <f>IF('Service Delivery Guidelines'!X39=1,'Medical Staff'!#REF!+'Drugs &amp; Supplies'!#REF!,0)</f>
        <v>0</v>
      </c>
      <c r="E33" s="194">
        <f>IF('Service Delivery Guidelines'!D39=1,'Medical Staff'!#REF!+'Drugs &amp; Supplies'!#REF!,0)</f>
        <v>0</v>
      </c>
      <c r="F33" s="191">
        <f>IF('Service Delivery Guidelines'!E39=1,'Medical Staff'!#REF!+'Drugs &amp; Supplies'!#REF!,0)</f>
        <v>0</v>
      </c>
      <c r="G33" s="196">
        <f>IF('Service Delivery Guidelines'!F39=1,'Medical Staff'!#REF!+'Drugs &amp; Supplies'!#REF!,0)</f>
        <v>0</v>
      </c>
    </row>
    <row r="34" spans="1:7" ht="15.75" thickBot="1" x14ac:dyDescent="0.3">
      <c r="A34" s="414" t="s">
        <v>217</v>
      </c>
      <c r="B34" s="415"/>
      <c r="C34" s="186"/>
      <c r="D34" s="192">
        <f>IF('Service Delivery Statistics'!Q23=0,0,SUM(D5,D9,D13,D19,D21,D25,D31))</f>
        <v>0</v>
      </c>
      <c r="E34" s="192">
        <f>IF('Service Delivery Statistics'!Q24=0,0,SUM(E5,E9,E13,E19,E21,E25,E31))</f>
        <v>0</v>
      </c>
      <c r="F34" s="192">
        <f>IF('Service Delivery Statistics'!Q25=0,0,SUM(F5,F9,F13,F19,F21,F25,F31))</f>
        <v>0</v>
      </c>
      <c r="G34" s="192">
        <f>IF('Service Delivery Statistics'!Q26=0,0,SUM(G5,G9,G13,G19,G21,G25,G31))</f>
        <v>0</v>
      </c>
    </row>
    <row r="35" spans="1:7" ht="30.75" hidden="1" customHeight="1" x14ac:dyDescent="0.25">
      <c r="A35" s="419" t="s">
        <v>217</v>
      </c>
      <c r="B35" s="420"/>
      <c r="D35" s="184">
        <f>IF('Service Delivery Statistics'!D164=0,0,SUM(D$6:D$33)+(('Support Staff'!$G$82+'Equipment &amp; Vehicles'!$I$22+'Equipment &amp; Vehicles'!$I$37+'Facility &amp; Operations'!$F$38)/'Service Delivery Statistics'!D164))</f>
        <v>0</v>
      </c>
      <c r="E35" s="184">
        <f>IF('Service Delivery Statistics'!E164=0,0,SUM(E$6:E$33)+(('Support Staff'!$G$82+'Equipment &amp; Vehicles'!$I$22+'Equipment &amp; Vehicles'!$I$37+'Facility &amp; Operations'!$F$38)/'Service Delivery Statistics'!E164))</f>
        <v>0</v>
      </c>
      <c r="F35" s="184">
        <f>IF('Service Delivery Statistics'!F164=0,0,SUM(F$6:F$33)+(('Support Staff'!$G$82+'Equipment &amp; Vehicles'!$I$22+'Equipment &amp; Vehicles'!$I$37+'Facility &amp; Operations'!$F$38)/'Service Delivery Statistics'!F164))</f>
        <v>0</v>
      </c>
      <c r="G35" s="184">
        <f>IF('Service Delivery Statistics'!G164=0,0,SUM(G$6:G$33)+(('Support Staff'!$G$82+'Equipment &amp; Vehicles'!$I$22+'Equipment &amp; Vehicles'!$I$37+'Facility &amp; Operations'!$F$38)/'Service Delivery Statistics'!G164))</f>
        <v>0</v>
      </c>
    </row>
    <row r="36" spans="1:7" ht="30" hidden="1" customHeight="1" x14ac:dyDescent="0.25">
      <c r="A36" s="421" t="s">
        <v>218</v>
      </c>
      <c r="B36" s="422"/>
      <c r="D36" s="151">
        <f>IF('Service Delivery Statistics'!D165=0,0,SUM(D$6:D$33)+(('Support Staff'!$G$82+'Equipment &amp; Vehicles'!$I$22+'Equipment &amp; Vehicles'!$I$37+'Facility &amp; Operations'!$F$38)/'Service Delivery Statistics'!D165))</f>
        <v>0</v>
      </c>
      <c r="E36" s="151">
        <f>IF('Service Delivery Statistics'!E165=0,0,SUM(E$6:E$33)+(('Support Staff'!$G$82+'Equipment &amp; Vehicles'!$I$22+'Equipment &amp; Vehicles'!$I$37+'Facility &amp; Operations'!$F$38)/'Service Delivery Statistics'!E165))</f>
        <v>0</v>
      </c>
      <c r="F36" s="151">
        <f>IF('Service Delivery Statistics'!F165=0,0,SUM(F$6:F$33)+(('Support Staff'!$G$82+'Equipment &amp; Vehicles'!$I$22+'Equipment &amp; Vehicles'!$I$37+'Facility &amp; Operations'!$F$38)/'Service Delivery Statistics'!F165))</f>
        <v>0</v>
      </c>
      <c r="G36" s="151">
        <f>IF('Service Delivery Statistics'!G165=0,0,SUM(G$6:G$33)+(('Support Staff'!$G$82+'Equipment &amp; Vehicles'!$I$22+'Equipment &amp; Vehicles'!$I$37+'Facility &amp; Operations'!$F$38)/'Service Delivery Statistics'!G165))</f>
        <v>0</v>
      </c>
    </row>
    <row r="37" spans="1:7" ht="41.4" customHeight="1" x14ac:dyDescent="0.25">
      <c r="B37" s="52"/>
    </row>
    <row r="38" spans="1:7" ht="30.75" customHeight="1" thickBot="1" x14ac:dyDescent="0.35">
      <c r="A38" s="423" t="s">
        <v>330</v>
      </c>
      <c r="B38" s="52"/>
      <c r="D38" s="416" t="s">
        <v>328</v>
      </c>
      <c r="E38" s="417"/>
      <c r="F38" s="417"/>
      <c r="G38" s="418"/>
    </row>
    <row r="39" spans="1:7" ht="29.4" thickBot="1" x14ac:dyDescent="0.35">
      <c r="A39" s="424"/>
      <c r="B39" s="188" t="s">
        <v>176</v>
      </c>
      <c r="C39" s="98"/>
      <c r="D39" s="156" t="s">
        <v>140</v>
      </c>
      <c r="E39" s="233" t="s">
        <v>141</v>
      </c>
      <c r="F39" s="156" t="s">
        <v>142</v>
      </c>
      <c r="G39" s="234" t="s">
        <v>115</v>
      </c>
    </row>
    <row r="40" spans="1:7" ht="15" x14ac:dyDescent="0.25">
      <c r="A40" s="48" t="s">
        <v>98</v>
      </c>
      <c r="B40" s="189">
        <f>IF('Background Information'!$C$8=0,0,B5/'Background Information'!$C$8)</f>
        <v>0</v>
      </c>
      <c r="D40" s="189">
        <f>IF('Background Information'!$C$8=0,0,D5/'Background Information'!$C$8)</f>
        <v>0</v>
      </c>
      <c r="E40" s="189">
        <f>IF('Background Information'!$C$8=0,0,E5/'Background Information'!$C$8)</f>
        <v>0</v>
      </c>
      <c r="F40" s="189">
        <f>IF('Background Information'!$C$8=0,0,F5/'Background Information'!$C$8)</f>
        <v>0</v>
      </c>
      <c r="G40" s="189">
        <f>IF('Background Information'!$C$8=0,0,G5/'Background Information'!$C$8)</f>
        <v>0</v>
      </c>
    </row>
    <row r="41" spans="1:7" ht="15" x14ac:dyDescent="0.25">
      <c r="A41" s="51" t="s">
        <v>99</v>
      </c>
      <c r="B41" s="189">
        <f>IF('Background Information'!$C$8=0,0,B9/'Background Information'!$C$8)</f>
        <v>0</v>
      </c>
      <c r="C41" s="148"/>
      <c r="D41" s="189">
        <f>IF('Background Information'!$C$8=0,0,D9/'Background Information'!$C$8)</f>
        <v>0</v>
      </c>
      <c r="E41" s="189">
        <f>IF('Background Information'!$C$8=0,0,E9/'Background Information'!$C$8)</f>
        <v>0</v>
      </c>
      <c r="F41" s="189">
        <f>IF('Background Information'!$C$8=0,0,F9/'Background Information'!$C$8)</f>
        <v>0</v>
      </c>
      <c r="G41" s="189">
        <f>IF('Background Information'!$C$8=0,0,G9/'Background Information'!$C$8)</f>
        <v>0</v>
      </c>
    </row>
    <row r="42" spans="1:7" ht="15" x14ac:dyDescent="0.25">
      <c r="A42" s="48" t="s">
        <v>87</v>
      </c>
      <c r="B42" s="189">
        <f>IF('Background Information'!$C$8=0,0,B13/'Background Information'!$C$8)</f>
        <v>0</v>
      </c>
      <c r="C42" s="148"/>
      <c r="D42" s="189">
        <f>IF('Background Information'!$C$8=0,0,D13/'Background Information'!$C$8)</f>
        <v>0</v>
      </c>
      <c r="E42" s="189">
        <f>IF('Background Information'!$C$8=0,0,E13/'Background Information'!$C$8)</f>
        <v>0</v>
      </c>
      <c r="F42" s="189">
        <f>IF('Background Information'!$C$8=0,0,F13/'Background Information'!$C$8)</f>
        <v>0</v>
      </c>
      <c r="G42" s="189">
        <f>IF('Background Information'!$C$8=0,0,G13/'Background Information'!$C$8)</f>
        <v>0</v>
      </c>
    </row>
    <row r="43" spans="1:7" ht="15" x14ac:dyDescent="0.25">
      <c r="A43" s="51" t="s">
        <v>90</v>
      </c>
      <c r="B43" s="189">
        <f>IF('Background Information'!$C$8=0,0,B19/'Background Information'!$C$8)</f>
        <v>0</v>
      </c>
      <c r="C43" s="148"/>
      <c r="D43" s="189">
        <f>IF('Background Information'!$C$8=0,0,D19/'Background Information'!$C$8)</f>
        <v>0</v>
      </c>
      <c r="E43" s="189">
        <f>IF('Background Information'!$C$8=0,0,E19/'Background Information'!$C$8)</f>
        <v>0</v>
      </c>
      <c r="F43" s="189">
        <f>IF('Background Information'!$C$8=0,0,F19/'Background Information'!$C$8)</f>
        <v>0</v>
      </c>
      <c r="G43" s="189">
        <f>IF('Background Information'!$C$8=0,0,G19/'Background Information'!$C$8)</f>
        <v>0</v>
      </c>
    </row>
    <row r="44" spans="1:7" ht="15" x14ac:dyDescent="0.25">
      <c r="A44" s="51" t="s">
        <v>186</v>
      </c>
      <c r="B44" s="189">
        <f>IF('Background Information'!$C$8=0,0,B21/'Background Information'!$C$8)</f>
        <v>0</v>
      </c>
      <c r="C44" s="148"/>
      <c r="D44" s="189">
        <f>IF('Background Information'!$C$8=0,0,D21/'Background Information'!$C$8)</f>
        <v>0</v>
      </c>
      <c r="E44" s="189">
        <f>IF('Background Information'!$C$8=0,0,E21/'Background Information'!$C$8)</f>
        <v>0</v>
      </c>
      <c r="F44" s="189">
        <f>IF('Background Information'!$C$8=0,0,F21/'Background Information'!$C$8)</f>
        <v>0</v>
      </c>
      <c r="G44" s="189">
        <f>IF('Background Information'!$C$8=0,0,G21/'Background Information'!$C$8)</f>
        <v>0</v>
      </c>
    </row>
    <row r="45" spans="1:7" x14ac:dyDescent="0.3">
      <c r="A45" s="51" t="s">
        <v>187</v>
      </c>
      <c r="B45" s="189">
        <f>IF('Background Information'!$C$8=0,0,B25/'Background Information'!$C$8)</f>
        <v>0</v>
      </c>
      <c r="C45" s="148"/>
      <c r="D45" s="189">
        <f>IF('Background Information'!$C$8=0,0,D25/'Background Information'!$C$8)</f>
        <v>0</v>
      </c>
      <c r="E45" s="189">
        <f>IF('Background Information'!$C$8=0,0,E25/'Background Information'!$C$8)</f>
        <v>0</v>
      </c>
      <c r="F45" s="189">
        <f>IF('Background Information'!$C$8=0,0,F25/'Background Information'!$C$8)</f>
        <v>0</v>
      </c>
      <c r="G45" s="189">
        <f>IF('Background Information'!$C$8=0,0,G25/'Background Information'!$C$8)</f>
        <v>0</v>
      </c>
    </row>
    <row r="46" spans="1:7" ht="15" thickBot="1" x14ac:dyDescent="0.35">
      <c r="A46" s="51" t="s">
        <v>89</v>
      </c>
      <c r="B46" s="190">
        <f>IF('Background Information'!$C$8=0,0,B31/'Background Information'!$C$8)</f>
        <v>0</v>
      </c>
      <c r="C46" s="148"/>
      <c r="D46" s="190">
        <f>IF('Background Information'!$C$8=0,0,D31/'Background Information'!$C$8)</f>
        <v>0</v>
      </c>
      <c r="E46" s="190">
        <f>IF('Background Information'!$C$8=0,0,E31/'Background Information'!$C$8)</f>
        <v>0</v>
      </c>
      <c r="F46" s="190">
        <f>IF('Background Information'!$C$8=0,0,F31/'Background Information'!$C$8)</f>
        <v>0</v>
      </c>
      <c r="G46" s="190">
        <f>IF('Background Information'!$C$8=0,0,G31/'Background Information'!$C$8)</f>
        <v>0</v>
      </c>
    </row>
    <row r="47" spans="1:7" ht="15" thickBot="1" x14ac:dyDescent="0.35">
      <c r="A47" s="414" t="s">
        <v>217</v>
      </c>
      <c r="B47" s="415"/>
      <c r="C47" s="186"/>
      <c r="D47" s="192">
        <f>SUM(D40:D46)</f>
        <v>0</v>
      </c>
      <c r="E47" s="192">
        <f t="shared" ref="E47:G47" si="0">SUM(E40:E46)</f>
        <v>0</v>
      </c>
      <c r="F47" s="192">
        <f t="shared" si="0"/>
        <v>0</v>
      </c>
      <c r="G47" s="192">
        <f t="shared" si="0"/>
        <v>0</v>
      </c>
    </row>
  </sheetData>
  <sheetProtection algorithmName="SHA-512" hashValue="5zySPcV6x+C0Q16wVa7nc6E8yEMq9QezQ+Y0p6mTaZoqp0sj/YaBcRMLM5c0SmG6yzbvf2E326vlz1kh9YqHSg==" saltValue="k0N8to+GDnGVLeohkEk8EQ==" spinCount="100000" sheet="1" objects="1" scenarios="1"/>
  <mergeCells count="8">
    <mergeCell ref="A47:B47"/>
    <mergeCell ref="D38:G38"/>
    <mergeCell ref="D3:G3"/>
    <mergeCell ref="A35:B35"/>
    <mergeCell ref="A36:B36"/>
    <mergeCell ref="A34:B34"/>
    <mergeCell ref="A3:A4"/>
    <mergeCell ref="A38:A39"/>
  </mergeCells>
  <hyperlinks>
    <hyperlink ref="B1" location="Menu!A1" tooltip="Click to return to Menu tab" display="Return to Menu"/>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E1"/>
  <sheetViews>
    <sheetView showGridLines="0" workbookViewId="0">
      <selection activeCell="B1" sqref="B1"/>
    </sheetView>
  </sheetViews>
  <sheetFormatPr defaultRowHeight="14.4" x14ac:dyDescent="0.3"/>
  <cols>
    <col min="5" max="5" width="16.44140625" customWidth="1"/>
  </cols>
  <sheetData>
    <row r="1" spans="5:5" ht="15.75" thickBot="1" x14ac:dyDescent="0.3">
      <c r="E1" s="128" t="s">
        <v>73</v>
      </c>
    </row>
  </sheetData>
  <sheetProtection algorithmName="SHA-512" hashValue="oDohYNMB76KC9w/bLMDIBgMTFzmrJGyp3DiUh1tvwxhO+H7ypqZTCePN2OpXW7yupGcalHobQr8kOSkCYnPdMg==" saltValue="KJbTkSLcG2GKyD+UrkMiKw==" spinCount="100000" sheet="1" objects="1" scenarios="1"/>
  <hyperlinks>
    <hyperlink ref="E1" location="Menu!A1" tooltip="Click to return to Menu tab" display="Return to Menu"/>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F1:S26"/>
  <sheetViews>
    <sheetView showGridLines="0" workbookViewId="0">
      <selection activeCell="F1" sqref="F1:G1"/>
    </sheetView>
  </sheetViews>
  <sheetFormatPr defaultRowHeight="14.4" x14ac:dyDescent="0.3"/>
  <sheetData>
    <row r="1" spans="6:19" x14ac:dyDescent="0.25">
      <c r="F1" s="425" t="s">
        <v>73</v>
      </c>
      <c r="G1" s="426"/>
    </row>
    <row r="8" spans="6:19" x14ac:dyDescent="0.25">
      <c r="S8" s="98"/>
    </row>
    <row r="26" spans="10:10" x14ac:dyDescent="0.25">
      <c r="J26" s="98"/>
    </row>
  </sheetData>
  <sheetProtection algorithmName="SHA-512" hashValue="0sL0v06vTQPzEeUfSogidXoZE71IBPzqplg81E5PHXCqGeY4g7+7/BEA50MOxu54gl0BMLLyvDaUBVB75SnhUA==" saltValue="Exj9bkHFrGueqtOUDBXS9A==" spinCount="100000" sheet="1" objects="1" scenarios="1"/>
  <mergeCells count="1">
    <mergeCell ref="F1:G1"/>
  </mergeCells>
  <hyperlinks>
    <hyperlink ref="F1" location="Menu!A1" tooltip="Click to return to Menu tab" display="Return to Menu"/>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D20"/>
  <sheetViews>
    <sheetView showGridLines="0" zoomScaleNormal="100" workbookViewId="0">
      <selection activeCell="E11" sqref="E11"/>
    </sheetView>
  </sheetViews>
  <sheetFormatPr defaultColWidth="9.109375" defaultRowHeight="15.6" x14ac:dyDescent="0.3"/>
  <cols>
    <col min="1" max="1" width="2.6640625" style="29" customWidth="1"/>
    <col min="2" max="2" width="70.6640625" style="29" customWidth="1"/>
    <col min="3" max="3" width="3.33203125" style="29" customWidth="1"/>
    <col min="4" max="4" width="57" style="29" customWidth="1"/>
    <col min="5" max="16384" width="9.109375" style="29"/>
  </cols>
  <sheetData>
    <row r="1" spans="2:4" ht="148.5" customHeight="1" x14ac:dyDescent="0.25">
      <c r="B1" s="362" t="s">
        <v>108</v>
      </c>
      <c r="C1" s="362"/>
      <c r="D1" s="362"/>
    </row>
    <row r="2" spans="2:4" ht="15.75" customHeight="1" x14ac:dyDescent="0.25">
      <c r="B2" s="43"/>
      <c r="C2" s="43"/>
      <c r="D2" s="43"/>
    </row>
    <row r="3" spans="2:4" ht="15.75" x14ac:dyDescent="0.25">
      <c r="B3" s="257" t="s">
        <v>82</v>
      </c>
      <c r="C3" s="43"/>
      <c r="D3" s="44" t="s">
        <v>83</v>
      </c>
    </row>
    <row r="4" spans="2:4" ht="15.75" x14ac:dyDescent="0.25">
      <c r="B4" s="258" t="s">
        <v>177</v>
      </c>
      <c r="C4" s="43"/>
      <c r="D4" s="30"/>
    </row>
    <row r="5" spans="2:4" ht="15.75" x14ac:dyDescent="0.25">
      <c r="B5" s="127" t="s">
        <v>144</v>
      </c>
      <c r="C5" s="43"/>
      <c r="D5" s="43"/>
    </row>
    <row r="6" spans="2:4" ht="15.75" x14ac:dyDescent="0.25">
      <c r="B6" s="259" t="s">
        <v>178</v>
      </c>
      <c r="C6" s="43"/>
      <c r="D6" s="43"/>
    </row>
    <row r="7" spans="2:4" ht="15.75" x14ac:dyDescent="0.25">
      <c r="B7" s="259" t="s">
        <v>11</v>
      </c>
      <c r="C7" s="43"/>
      <c r="D7" s="43"/>
    </row>
    <row r="8" spans="2:4" ht="15.75" x14ac:dyDescent="0.25">
      <c r="B8" s="259" t="s">
        <v>181</v>
      </c>
      <c r="C8" s="43"/>
      <c r="D8" s="43"/>
    </row>
    <row r="9" spans="2:4" ht="15.75" x14ac:dyDescent="0.25">
      <c r="B9" s="259" t="s">
        <v>182</v>
      </c>
      <c r="C9" s="43"/>
      <c r="D9" s="43"/>
    </row>
    <row r="10" spans="2:4" ht="15.75" x14ac:dyDescent="0.25">
      <c r="B10" s="127" t="s">
        <v>183</v>
      </c>
      <c r="C10" s="43"/>
      <c r="D10" s="45"/>
    </row>
    <row r="11" spans="2:4" ht="15.75" x14ac:dyDescent="0.25">
      <c r="B11" s="127" t="s">
        <v>188</v>
      </c>
      <c r="C11" s="43"/>
      <c r="D11" s="45"/>
    </row>
    <row r="12" spans="2:4" ht="15.75" x14ac:dyDescent="0.25">
      <c r="B12" s="260" t="s">
        <v>295</v>
      </c>
      <c r="C12" s="43"/>
      <c r="D12" s="43"/>
    </row>
    <row r="13" spans="2:4" ht="15.75" x14ac:dyDescent="0.25">
      <c r="B13" s="257" t="s">
        <v>189</v>
      </c>
      <c r="C13" s="43"/>
      <c r="D13" s="46"/>
    </row>
    <row r="14" spans="2:4" ht="15.75" x14ac:dyDescent="0.25">
      <c r="B14" s="257" t="s">
        <v>107</v>
      </c>
      <c r="C14" s="43"/>
      <c r="D14" s="46" t="s">
        <v>72</v>
      </c>
    </row>
    <row r="15" spans="2:4" ht="15.75" x14ac:dyDescent="0.25">
      <c r="B15" s="31"/>
      <c r="C15" s="31"/>
      <c r="D15" s="32"/>
    </row>
    <row r="16" spans="2:4" ht="15.75" x14ac:dyDescent="0.25">
      <c r="B16" s="33"/>
      <c r="C16" s="31"/>
      <c r="D16" s="32"/>
    </row>
    <row r="17" spans="2:4" x14ac:dyDescent="0.3">
      <c r="B17" s="34"/>
      <c r="C17" s="31"/>
      <c r="D17" s="31"/>
    </row>
    <row r="18" spans="2:4" x14ac:dyDescent="0.3">
      <c r="B18" s="34"/>
      <c r="C18" s="31"/>
      <c r="D18" s="31"/>
    </row>
    <row r="20" spans="2:4" x14ac:dyDescent="0.3">
      <c r="B20" s="31"/>
      <c r="C20" s="31"/>
      <c r="D20" s="32"/>
    </row>
  </sheetData>
  <sheetProtection password="D6E1" sheet="1" objects="1" scenarios="1"/>
  <mergeCells count="1">
    <mergeCell ref="B1:D1"/>
  </mergeCells>
  <hyperlinks>
    <hyperlink ref="B3" location="'Background Information'!A1" display="Background Information"/>
    <hyperlink ref="B4" location="'Service Delivery Guidelines'!A1" display="Service Delivery Guidelines"/>
    <hyperlink ref="B5" location="'Service Delivery Statistics'!A1" display="Service Delivery Statistics"/>
    <hyperlink ref="B6" location="'Medical Staff'!A1" display="Medical Staff"/>
    <hyperlink ref="B7" location="'Support Staff'!A1" display="Support Staff"/>
    <hyperlink ref="B8" location="'Equipment &amp; Vehicles'!A1" display="Equipment &amp; Vehicles"/>
    <hyperlink ref="B9" location="'Drugs &amp; Supplies'!A1" display="Drugs &amp; Medical Supplies"/>
    <hyperlink ref="B10" location="'Facility &amp; Operations'!A1" display="Facility &amp; Operations"/>
    <hyperlink ref="B11" location="'Cost Summary'!A1" display="Cost Summary"/>
    <hyperlink ref="B12" location="'Cost by Service Component'!A1" display="Cost by Service Component"/>
    <hyperlink ref="B13" location="'Graphs-Service Delivery'!A1" display="Graphs - Service Delivery"/>
    <hyperlink ref="B14" location="'Graphs-Costs'!A1" display="Graphs - Costs"/>
  </hyperlinks>
  <pageMargins left="0.7" right="0.7" top="0.75" bottom="0.75" header="0.3" footer="0.3"/>
  <pageSetup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P26"/>
  <sheetViews>
    <sheetView showGridLines="0" zoomScaleNormal="100" workbookViewId="0">
      <pane xSplit="2" ySplit="3" topLeftCell="C4" activePane="bottomRight" state="frozen"/>
      <selection pane="topRight" activeCell="C1" sqref="C1"/>
      <selection pane="bottomLeft" activeCell="A4" sqref="A4"/>
      <selection pane="bottomRight" activeCell="J1" sqref="J1:L1"/>
    </sheetView>
  </sheetViews>
  <sheetFormatPr defaultColWidth="9.109375" defaultRowHeight="14.4" x14ac:dyDescent="0.3"/>
  <cols>
    <col min="1" max="1" width="2.88671875" style="3" customWidth="1"/>
    <col min="2" max="2" width="46.6640625" style="3" customWidth="1"/>
    <col min="3" max="3" width="9.88671875" style="3" customWidth="1"/>
    <col min="4" max="14" width="8.44140625" style="3" customWidth="1"/>
    <col min="15" max="15" width="17.5546875" style="3" customWidth="1"/>
    <col min="16" max="16" width="12.44140625" style="3" customWidth="1"/>
    <col min="17" max="16384" width="9.109375" style="3"/>
  </cols>
  <sheetData>
    <row r="1" spans="2:42" ht="18" customHeight="1" thickBot="1" x14ac:dyDescent="0.3">
      <c r="D1" s="369" t="s">
        <v>73</v>
      </c>
      <c r="E1" s="370"/>
      <c r="F1" s="370"/>
      <c r="G1" s="369" t="s">
        <v>299</v>
      </c>
      <c r="H1" s="370"/>
      <c r="I1" s="370"/>
      <c r="J1" s="369" t="s">
        <v>196</v>
      </c>
      <c r="K1" s="370"/>
      <c r="L1" s="371"/>
    </row>
    <row r="2" spans="2:42" ht="15" x14ac:dyDescent="0.25">
      <c r="B2" s="18" t="s">
        <v>32</v>
      </c>
    </row>
    <row r="3" spans="2:42" ht="15" x14ac:dyDescent="0.25">
      <c r="B3" s="16" t="s">
        <v>33</v>
      </c>
    </row>
    <row r="4" spans="2:42" ht="15" x14ac:dyDescent="0.25">
      <c r="B4" s="65"/>
    </row>
    <row r="5" spans="2:42" ht="15" x14ac:dyDescent="0.25">
      <c r="B5" s="64" t="s">
        <v>145</v>
      </c>
      <c r="C5" s="36"/>
      <c r="D5" s="36"/>
      <c r="E5" s="36"/>
      <c r="F5" s="36"/>
    </row>
    <row r="6" spans="2:42" ht="15" x14ac:dyDescent="0.25">
      <c r="B6" s="177" t="s">
        <v>287</v>
      </c>
      <c r="C6" s="372"/>
      <c r="D6" s="372"/>
      <c r="E6" s="36"/>
      <c r="F6" s="36"/>
    </row>
    <row r="7" spans="2:42" ht="15" x14ac:dyDescent="0.25">
      <c r="B7" s="177" t="s">
        <v>288</v>
      </c>
      <c r="C7" s="372"/>
      <c r="D7" s="372"/>
      <c r="E7" s="36"/>
      <c r="F7" s="27" t="s">
        <v>85</v>
      </c>
    </row>
    <row r="8" spans="2:42" ht="15" x14ac:dyDescent="0.25">
      <c r="B8" s="177" t="s">
        <v>290</v>
      </c>
      <c r="C8" s="376"/>
      <c r="D8" s="377"/>
      <c r="E8" s="373" t="s">
        <v>86</v>
      </c>
      <c r="F8" s="374"/>
      <c r="G8" s="375"/>
      <c r="H8" s="375"/>
    </row>
    <row r="9" spans="2:42" ht="15" x14ac:dyDescent="0.25">
      <c r="B9" s="37"/>
      <c r="C9" s="38"/>
      <c r="D9" s="39"/>
      <c r="E9" s="40"/>
      <c r="F9" s="41"/>
    </row>
    <row r="10" spans="2:42" s="2" customFormat="1" ht="15" customHeight="1" x14ac:dyDescent="0.25">
      <c r="B10" s="42" t="s">
        <v>146</v>
      </c>
      <c r="C10" s="42"/>
      <c r="D10" s="42"/>
      <c r="E10" s="42"/>
      <c r="F10" s="42"/>
      <c r="G10" s="42"/>
      <c r="H10" s="42"/>
      <c r="J10" s="11"/>
      <c r="K10" s="11"/>
    </row>
    <row r="11" spans="2:42" s="2" customFormat="1" ht="15" customHeight="1" x14ac:dyDescent="0.25">
      <c r="B11" s="84" t="s">
        <v>277</v>
      </c>
      <c r="C11" s="363"/>
      <c r="D11" s="364"/>
      <c r="E11" s="364"/>
      <c r="F11" s="365"/>
      <c r="G11" s="28"/>
      <c r="H11" s="28"/>
      <c r="J11" s="28"/>
      <c r="K11" s="28"/>
    </row>
    <row r="12" spans="2:42" s="2" customFormat="1" ht="15" customHeight="1" x14ac:dyDescent="0.25">
      <c r="B12" s="84" t="s">
        <v>110</v>
      </c>
      <c r="C12" s="363"/>
      <c r="D12" s="364"/>
      <c r="E12" s="364"/>
      <c r="F12" s="365"/>
      <c r="G12" s="28"/>
      <c r="H12" s="28"/>
      <c r="J12" s="28"/>
      <c r="K12" s="28"/>
    </row>
    <row r="13" spans="2:42" s="2" customFormat="1" ht="15" customHeight="1" x14ac:dyDescent="0.25">
      <c r="B13" s="84" t="s">
        <v>109</v>
      </c>
      <c r="C13" s="363"/>
      <c r="D13" s="364"/>
      <c r="E13" s="364"/>
      <c r="F13" s="365"/>
      <c r="G13" s="28"/>
      <c r="H13" s="28"/>
      <c r="J13" s="28"/>
      <c r="K13" s="28"/>
    </row>
    <row r="14" spans="2:42" s="2" customFormat="1" ht="15" customHeight="1" x14ac:dyDescent="0.25">
      <c r="B14" s="84" t="s">
        <v>289</v>
      </c>
      <c r="C14" s="363"/>
      <c r="D14" s="364"/>
      <c r="E14" s="364"/>
      <c r="F14" s="365"/>
      <c r="G14" s="28"/>
      <c r="H14" s="28"/>
      <c r="J14" s="28"/>
      <c r="K14" s="28"/>
    </row>
    <row r="15" spans="2:42" s="2" customFormat="1" ht="15" customHeight="1" x14ac:dyDescent="0.25">
      <c r="B15" s="84" t="s">
        <v>278</v>
      </c>
      <c r="C15" s="363"/>
      <c r="D15" s="364"/>
      <c r="E15" s="364"/>
      <c r="F15" s="365"/>
      <c r="G15" s="28"/>
      <c r="H15" s="28"/>
      <c r="J15" s="28"/>
      <c r="K15" s="28"/>
    </row>
    <row r="16" spans="2:42" s="2" customFormat="1" ht="15" customHeight="1" x14ac:dyDescent="0.25">
      <c r="B16" s="84" t="s">
        <v>296</v>
      </c>
      <c r="C16" s="363"/>
      <c r="D16" s="364"/>
      <c r="E16" s="364"/>
      <c r="F16" s="365"/>
      <c r="G16" s="28"/>
      <c r="H16" s="28"/>
      <c r="J16" s="28"/>
      <c r="K16" s="28"/>
      <c r="AO16" s="2" t="s">
        <v>201</v>
      </c>
      <c r="AP16" s="2" t="s">
        <v>291</v>
      </c>
    </row>
    <row r="17" spans="2:42" s="2" customFormat="1" ht="15" customHeight="1" x14ac:dyDescent="0.25">
      <c r="B17" s="84" t="s">
        <v>279</v>
      </c>
      <c r="C17" s="366"/>
      <c r="D17" s="367"/>
      <c r="E17" s="367"/>
      <c r="F17" s="368"/>
      <c r="G17" s="28"/>
      <c r="H17" s="28"/>
      <c r="J17" s="28"/>
      <c r="K17" s="28"/>
      <c r="AO17" s="2" t="s">
        <v>202</v>
      </c>
      <c r="AP17" s="2" t="s">
        <v>204</v>
      </c>
    </row>
    <row r="18" spans="2:42" s="2" customFormat="1" ht="15" customHeight="1" x14ac:dyDescent="0.25">
      <c r="B18" s="84"/>
      <c r="C18" s="202" t="s">
        <v>220</v>
      </c>
      <c r="D18" s="202" t="s">
        <v>221</v>
      </c>
      <c r="E18" s="202" t="s">
        <v>222</v>
      </c>
      <c r="G18" s="28"/>
      <c r="H18" s="28"/>
      <c r="J18" s="28"/>
      <c r="K18" s="28"/>
      <c r="AP18" s="2" t="s">
        <v>203</v>
      </c>
    </row>
    <row r="19" spans="2:42" s="2" customFormat="1" ht="15" customHeight="1" x14ac:dyDescent="0.25">
      <c r="B19" s="84" t="s">
        <v>247</v>
      </c>
      <c r="C19" s="354"/>
      <c r="D19" s="354" t="s">
        <v>298</v>
      </c>
      <c r="E19" s="354"/>
      <c r="G19" s="28"/>
      <c r="H19" s="28"/>
      <c r="J19" s="28"/>
      <c r="K19" s="28"/>
      <c r="AP19" s="2" t="s">
        <v>205</v>
      </c>
    </row>
    <row r="20" spans="2:42" ht="15" x14ac:dyDescent="0.25">
      <c r="B20" s="84" t="s">
        <v>249</v>
      </c>
      <c r="C20" s="354" t="s">
        <v>298</v>
      </c>
      <c r="D20" s="354"/>
      <c r="E20" s="354"/>
      <c r="F20" s="3" t="s">
        <v>72</v>
      </c>
    </row>
    <row r="21" spans="2:42" ht="15" x14ac:dyDescent="0.25">
      <c r="B21" s="84" t="s">
        <v>248</v>
      </c>
      <c r="C21" s="355"/>
      <c r="D21" s="355" t="s">
        <v>298</v>
      </c>
      <c r="E21" s="355"/>
    </row>
    <row r="22" spans="2:42" ht="15.75" thickBot="1" x14ac:dyDescent="0.3"/>
    <row r="23" spans="2:42" ht="15.75" thickBot="1" x14ac:dyDescent="0.3">
      <c r="C23" s="204" t="s">
        <v>235</v>
      </c>
      <c r="D23" s="204" t="s">
        <v>236</v>
      </c>
      <c r="E23" s="204" t="s">
        <v>237</v>
      </c>
      <c r="F23" s="204" t="s">
        <v>238</v>
      </c>
      <c r="G23" s="204" t="s">
        <v>239</v>
      </c>
      <c r="H23" s="204" t="s">
        <v>240</v>
      </c>
      <c r="I23" s="204" t="s">
        <v>241</v>
      </c>
      <c r="J23" s="204" t="s">
        <v>242</v>
      </c>
      <c r="K23" s="204" t="s">
        <v>243</v>
      </c>
      <c r="L23" s="204" t="s">
        <v>244</v>
      </c>
      <c r="M23" s="204" t="s">
        <v>245</v>
      </c>
      <c r="N23" s="351" t="s">
        <v>246</v>
      </c>
      <c r="O23" s="352" t="s">
        <v>84</v>
      </c>
      <c r="P23" s="353" t="s">
        <v>224</v>
      </c>
    </row>
    <row r="24" spans="2:42" ht="15.75" thickBot="1" x14ac:dyDescent="0.3">
      <c r="B24" s="84" t="s">
        <v>250</v>
      </c>
      <c r="C24" s="262"/>
      <c r="D24" s="262"/>
      <c r="E24" s="262"/>
      <c r="F24" s="262" t="s">
        <v>72</v>
      </c>
      <c r="G24" s="262"/>
      <c r="H24" s="262"/>
      <c r="I24" s="262"/>
      <c r="J24" s="262"/>
      <c r="K24" s="262"/>
      <c r="L24" s="262"/>
      <c r="M24" s="262"/>
      <c r="N24" s="262"/>
      <c r="O24" s="264">
        <f>SUM(C24:N24)</f>
        <v>0</v>
      </c>
      <c r="P24" s="264">
        <f>IF(C19="x",O24*4,IF(D19="x",O24*2,IF(E19="x",O24,0)))</f>
        <v>0</v>
      </c>
      <c r="Q24" s="237">
        <f>MAX(P24,SUM(P25:P26))</f>
        <v>0</v>
      </c>
    </row>
    <row r="25" spans="2:42" ht="15.75" thickBot="1" x14ac:dyDescent="0.3">
      <c r="B25" s="84" t="s">
        <v>251</v>
      </c>
      <c r="C25" s="263"/>
      <c r="D25" s="263"/>
      <c r="E25" s="263"/>
      <c r="F25" s="263"/>
      <c r="G25" s="263"/>
      <c r="H25" s="263"/>
      <c r="I25" s="263"/>
      <c r="J25" s="263"/>
      <c r="K25" s="263"/>
      <c r="L25" s="263"/>
      <c r="M25" s="263"/>
      <c r="N25" s="263"/>
      <c r="O25" s="265">
        <f>SUM(C25:N25)</f>
        <v>0</v>
      </c>
      <c r="P25" s="265">
        <f>SUM(D25:O25)</f>
        <v>0</v>
      </c>
    </row>
    <row r="26" spans="2:42" ht="15.75" thickBot="1" x14ac:dyDescent="0.3">
      <c r="B26" s="84" t="s">
        <v>252</v>
      </c>
      <c r="C26" s="263"/>
      <c r="D26" s="263"/>
      <c r="E26" s="263"/>
      <c r="F26" s="263"/>
      <c r="G26" s="263"/>
      <c r="H26" s="263"/>
      <c r="I26" s="263"/>
      <c r="J26" s="263"/>
      <c r="K26" s="263"/>
      <c r="L26" s="263"/>
      <c r="M26" s="263"/>
      <c r="N26" s="263"/>
      <c r="O26" s="265">
        <f>SUM(C26:N26)</f>
        <v>0</v>
      </c>
      <c r="P26" s="265">
        <f>SUM(D26:O26)</f>
        <v>0</v>
      </c>
    </row>
  </sheetData>
  <sheetProtection algorithmName="SHA-512" hashValue="0a1RE93e5T8BD/HAZeI+784h3jPHnsTUnSH1pJeME1WGqEGnscltI+MvV/qlekuqZ1IDpwQx1Xi9P9tCxyk5Fw==" saltValue="Evtl/b5ZFgRkaqUmoniS/A==" spinCount="100000" sheet="1" objects="1" scenarios="1"/>
  <mergeCells count="15">
    <mergeCell ref="D1:F1"/>
    <mergeCell ref="J1:L1"/>
    <mergeCell ref="C6:D6"/>
    <mergeCell ref="C7:D7"/>
    <mergeCell ref="E8:F8"/>
    <mergeCell ref="G8:H8"/>
    <mergeCell ref="C8:D8"/>
    <mergeCell ref="G1:I1"/>
    <mergeCell ref="C16:F16"/>
    <mergeCell ref="C17:F17"/>
    <mergeCell ref="C11:F11"/>
    <mergeCell ref="C12:F12"/>
    <mergeCell ref="C13:F13"/>
    <mergeCell ref="C14:F14"/>
    <mergeCell ref="C15:F15"/>
  </mergeCells>
  <dataValidations count="2">
    <dataValidation type="list" allowBlank="1" showInputMessage="1" showErrorMessage="1" sqref="C17:F17">
      <formula1>$AO$16:$AO$17</formula1>
    </dataValidation>
    <dataValidation type="list" allowBlank="1" showInputMessage="1" showErrorMessage="1" sqref="C16:F16">
      <formula1>$AP$17:$AP$19</formula1>
    </dataValidation>
  </dataValidations>
  <hyperlinks>
    <hyperlink ref="D1" location="Menu!A1" tooltip="Click to return to Menu tab" display="Return to Menu"/>
    <hyperlink ref="J1" location="'Cost Summary'!A1" tooltip="Click to go to Dashboard tab" display="Go to Unit Cost Summary"/>
    <hyperlink ref="G1:I1" location="'Service Delivery Guidelines'!A1" tooltip="Click to go to next data tab" display="Next Data tab"/>
    <hyperlink ref="J1:L1" location="'Cost Summary'!A1" tooltip="Click to go to Cost Summary tab" display="Go to Cost Summary"/>
  </hyperlinks>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C95"/>
  <sheetViews>
    <sheetView showGridLines="0" workbookViewId="0">
      <selection activeCell="F11" sqref="F11"/>
    </sheetView>
  </sheetViews>
  <sheetFormatPr defaultRowHeight="14.4" x14ac:dyDescent="0.3"/>
  <cols>
    <col min="1" max="1" width="3.33203125" customWidth="1"/>
    <col min="2" max="2" width="47.44140625" customWidth="1"/>
    <col min="3" max="3" width="13.6640625" customWidth="1"/>
    <col min="4" max="4" width="12.33203125" customWidth="1"/>
    <col min="5" max="5" width="11.44140625" customWidth="1"/>
    <col min="6" max="6" width="11.33203125" customWidth="1"/>
  </cols>
  <sheetData>
    <row r="1" spans="2:29" s="1" customFormat="1" ht="15" customHeight="1" thickBot="1" x14ac:dyDescent="0.3">
      <c r="C1" s="369" t="s">
        <v>73</v>
      </c>
      <c r="D1" s="370"/>
      <c r="E1" s="369" t="s">
        <v>299</v>
      </c>
      <c r="F1" s="371"/>
      <c r="G1" s="369" t="s">
        <v>196</v>
      </c>
      <c r="H1" s="370"/>
      <c r="I1" s="371"/>
    </row>
    <row r="2" spans="2:29" s="1" customFormat="1" ht="15" x14ac:dyDescent="0.25">
      <c r="B2" s="18" t="s">
        <v>32</v>
      </c>
      <c r="C2" s="110" t="s">
        <v>297</v>
      </c>
    </row>
    <row r="3" spans="2:29" s="1" customFormat="1" ht="15" x14ac:dyDescent="0.25">
      <c r="B3" s="16" t="s">
        <v>33</v>
      </c>
      <c r="C3" s="110"/>
    </row>
    <row r="5" spans="2:29" ht="30" customHeight="1" x14ac:dyDescent="0.25">
      <c r="B5" s="378" t="s">
        <v>148</v>
      </c>
      <c r="C5" s="378"/>
      <c r="D5" s="378"/>
      <c r="E5" s="378"/>
      <c r="F5" s="378"/>
    </row>
    <row r="6" spans="2:29" ht="15.6" customHeight="1" x14ac:dyDescent="0.25">
      <c r="B6" s="108" t="s">
        <v>147</v>
      </c>
      <c r="C6" s="385"/>
      <c r="D6" s="386"/>
      <c r="E6" s="386"/>
      <c r="F6" s="387"/>
    </row>
    <row r="7" spans="2:29" ht="15.6" customHeight="1" x14ac:dyDescent="0.25">
      <c r="B7" s="103"/>
      <c r="C7" s="104"/>
      <c r="D7" s="104"/>
      <c r="E7" s="104"/>
      <c r="F7" s="105"/>
    </row>
    <row r="8" spans="2:29" ht="14.4" customHeight="1" x14ac:dyDescent="0.3">
      <c r="B8" s="379" t="s">
        <v>179</v>
      </c>
      <c r="C8" s="380"/>
      <c r="D8" s="380"/>
      <c r="E8" s="380"/>
      <c r="F8" s="381"/>
    </row>
    <row r="9" spans="2:29" x14ac:dyDescent="0.3">
      <c r="B9" s="382"/>
      <c r="C9" s="383"/>
      <c r="D9" s="383"/>
      <c r="E9" s="383"/>
      <c r="F9" s="384"/>
    </row>
    <row r="10" spans="2:29" s="12" customFormat="1" ht="45.75" customHeight="1" x14ac:dyDescent="0.25">
      <c r="B10" s="176" t="s">
        <v>193</v>
      </c>
      <c r="C10" s="106" t="s">
        <v>112</v>
      </c>
      <c r="D10" s="106" t="s">
        <v>113</v>
      </c>
      <c r="E10" s="106" t="s">
        <v>114</v>
      </c>
      <c r="F10" s="107" t="s">
        <v>115</v>
      </c>
      <c r="AC10" s="12" t="s">
        <v>72</v>
      </c>
    </row>
    <row r="11" spans="2:29" s="12" customFormat="1" ht="15" x14ac:dyDescent="0.25">
      <c r="B11" s="70" t="s">
        <v>98</v>
      </c>
      <c r="C11" s="266">
        <v>1</v>
      </c>
      <c r="D11" s="266">
        <v>1</v>
      </c>
      <c r="E11" s="266"/>
      <c r="F11" s="266"/>
    </row>
    <row r="12" spans="2:29" ht="15" hidden="1" x14ac:dyDescent="0.25">
      <c r="B12" s="71" t="s">
        <v>124</v>
      </c>
      <c r="C12" s="266"/>
      <c r="D12" s="266">
        <v>1</v>
      </c>
      <c r="E12" s="266"/>
      <c r="F12" s="266"/>
    </row>
    <row r="13" spans="2:29" ht="15" hidden="1" x14ac:dyDescent="0.25">
      <c r="B13" s="72" t="s">
        <v>95</v>
      </c>
      <c r="C13" s="266"/>
      <c r="D13" s="266">
        <v>1</v>
      </c>
      <c r="E13" s="266"/>
      <c r="F13" s="266"/>
    </row>
    <row r="14" spans="2:29" ht="15" hidden="1" x14ac:dyDescent="0.25">
      <c r="B14" s="71" t="s">
        <v>96</v>
      </c>
      <c r="C14" s="266"/>
      <c r="D14" s="266">
        <v>1</v>
      </c>
      <c r="E14" s="266"/>
      <c r="F14" s="266"/>
    </row>
    <row r="15" spans="2:29" ht="15" x14ac:dyDescent="0.25">
      <c r="B15" s="73" t="s">
        <v>99</v>
      </c>
      <c r="C15" s="266">
        <v>1</v>
      </c>
      <c r="D15" s="266">
        <v>1</v>
      </c>
      <c r="E15" s="266"/>
      <c r="F15" s="266"/>
    </row>
    <row r="16" spans="2:29" ht="15" hidden="1" x14ac:dyDescent="0.25">
      <c r="B16" s="72" t="s">
        <v>97</v>
      </c>
      <c r="C16" s="266">
        <v>1</v>
      </c>
      <c r="D16" s="266">
        <v>1</v>
      </c>
      <c r="E16" s="266"/>
      <c r="F16" s="266"/>
    </row>
    <row r="17" spans="2:7" ht="15" hidden="1" x14ac:dyDescent="0.25">
      <c r="B17" s="72" t="s">
        <v>100</v>
      </c>
      <c r="C17" s="266">
        <v>1</v>
      </c>
      <c r="D17" s="266">
        <v>1</v>
      </c>
      <c r="E17" s="266"/>
      <c r="F17" s="266"/>
    </row>
    <row r="18" spans="2:7" ht="15" hidden="1" x14ac:dyDescent="0.25">
      <c r="B18" s="72" t="s">
        <v>101</v>
      </c>
      <c r="C18" s="266">
        <v>1</v>
      </c>
      <c r="D18" s="266">
        <v>1</v>
      </c>
      <c r="E18" s="266"/>
      <c r="F18" s="266"/>
    </row>
    <row r="19" spans="2:7" ht="15" x14ac:dyDescent="0.25">
      <c r="B19" s="70" t="s">
        <v>87</v>
      </c>
      <c r="C19" s="266">
        <v>1</v>
      </c>
      <c r="D19" s="266">
        <v>1</v>
      </c>
      <c r="E19" s="266">
        <v>1</v>
      </c>
      <c r="F19" s="266"/>
    </row>
    <row r="20" spans="2:7" ht="15" hidden="1" x14ac:dyDescent="0.25">
      <c r="B20" s="72" t="s">
        <v>102</v>
      </c>
      <c r="C20" s="266">
        <v>1</v>
      </c>
      <c r="D20" s="266">
        <v>1</v>
      </c>
      <c r="E20" s="266"/>
      <c r="F20" s="266"/>
    </row>
    <row r="21" spans="2:7" ht="15" hidden="1" x14ac:dyDescent="0.25">
      <c r="B21" s="71" t="s">
        <v>103</v>
      </c>
      <c r="C21" s="266">
        <v>1</v>
      </c>
      <c r="D21" s="266">
        <v>1</v>
      </c>
      <c r="E21" s="266"/>
      <c r="F21" s="266"/>
    </row>
    <row r="22" spans="2:7" ht="15" hidden="1" x14ac:dyDescent="0.25">
      <c r="B22" s="71" t="s">
        <v>104</v>
      </c>
      <c r="C22" s="266">
        <v>1</v>
      </c>
      <c r="D22" s="266">
        <v>1</v>
      </c>
      <c r="E22" s="266"/>
      <c r="F22" s="266"/>
    </row>
    <row r="23" spans="2:7" ht="15" hidden="1" x14ac:dyDescent="0.25">
      <c r="B23" s="71" t="s">
        <v>105</v>
      </c>
      <c r="C23" s="266">
        <v>1</v>
      </c>
      <c r="D23" s="266">
        <v>1</v>
      </c>
      <c r="E23" s="266"/>
      <c r="F23" s="266"/>
    </row>
    <row r="24" spans="2:7" ht="15" hidden="1" x14ac:dyDescent="0.25">
      <c r="B24" s="71" t="s">
        <v>88</v>
      </c>
      <c r="C24" s="266">
        <v>1</v>
      </c>
      <c r="D24" s="266">
        <v>1</v>
      </c>
      <c r="E24" s="266"/>
      <c r="F24" s="266"/>
    </row>
    <row r="25" spans="2:7" ht="15" x14ac:dyDescent="0.25">
      <c r="B25" s="73" t="s">
        <v>90</v>
      </c>
      <c r="C25" s="266">
        <v>1</v>
      </c>
      <c r="D25" s="266">
        <v>1</v>
      </c>
      <c r="E25" s="266"/>
      <c r="F25" s="266"/>
    </row>
    <row r="26" spans="2:7" ht="15" hidden="1" x14ac:dyDescent="0.25">
      <c r="B26" s="72" t="s">
        <v>106</v>
      </c>
      <c r="C26" s="266">
        <v>1</v>
      </c>
      <c r="D26" s="266">
        <v>1</v>
      </c>
      <c r="E26" s="266"/>
      <c r="F26" s="266"/>
    </row>
    <row r="27" spans="2:7" ht="15" x14ac:dyDescent="0.25">
      <c r="B27" s="51" t="s">
        <v>130</v>
      </c>
      <c r="C27" s="266">
        <v>1</v>
      </c>
      <c r="D27" s="266">
        <v>1</v>
      </c>
      <c r="E27" s="266"/>
      <c r="F27" s="266"/>
    </row>
    <row r="28" spans="2:7" ht="15" hidden="1" x14ac:dyDescent="0.25">
      <c r="B28" s="71" t="s">
        <v>131</v>
      </c>
      <c r="C28" s="266">
        <v>1</v>
      </c>
      <c r="D28" s="266">
        <v>1</v>
      </c>
      <c r="E28" s="266"/>
      <c r="F28" s="266"/>
    </row>
    <row r="29" spans="2:7" ht="15" hidden="1" x14ac:dyDescent="0.25">
      <c r="B29" s="71" t="s">
        <v>132</v>
      </c>
      <c r="C29" s="266">
        <v>1</v>
      </c>
      <c r="D29" s="266">
        <v>1</v>
      </c>
      <c r="E29" s="266"/>
      <c r="F29" s="266"/>
    </row>
    <row r="30" spans="2:7" ht="15" hidden="1" x14ac:dyDescent="0.25">
      <c r="B30" s="71" t="s">
        <v>153</v>
      </c>
      <c r="C30" s="266">
        <v>1</v>
      </c>
      <c r="D30" s="266">
        <v>1</v>
      </c>
      <c r="E30" s="266"/>
      <c r="F30" s="266"/>
    </row>
    <row r="31" spans="2:7" ht="15" x14ac:dyDescent="0.25">
      <c r="B31" s="51" t="s">
        <v>155</v>
      </c>
      <c r="C31" s="266">
        <v>1</v>
      </c>
      <c r="D31" s="266">
        <v>1</v>
      </c>
      <c r="E31" s="266"/>
      <c r="F31" s="266"/>
      <c r="G31" t="s">
        <v>72</v>
      </c>
    </row>
    <row r="32" spans="2:7" ht="15" hidden="1" x14ac:dyDescent="0.25">
      <c r="B32" s="71" t="s">
        <v>134</v>
      </c>
      <c r="C32" s="266">
        <v>1</v>
      </c>
      <c r="D32" s="266">
        <v>1</v>
      </c>
      <c r="E32" s="266"/>
      <c r="F32" s="266"/>
    </row>
    <row r="33" spans="2:6" ht="15" hidden="1" x14ac:dyDescent="0.25">
      <c r="B33" s="71" t="s">
        <v>135</v>
      </c>
      <c r="C33" s="266">
        <v>1</v>
      </c>
      <c r="D33" s="266">
        <v>1</v>
      </c>
      <c r="E33" s="266"/>
      <c r="F33" s="266"/>
    </row>
    <row r="34" spans="2:6" ht="15" hidden="1" x14ac:dyDescent="0.25">
      <c r="B34" s="71" t="s">
        <v>136</v>
      </c>
      <c r="C34" s="266">
        <v>1</v>
      </c>
      <c r="D34" s="266">
        <v>1</v>
      </c>
      <c r="E34" s="266"/>
      <c r="F34" s="266"/>
    </row>
    <row r="35" spans="2:6" ht="15" hidden="1" x14ac:dyDescent="0.25">
      <c r="B35" s="71" t="s">
        <v>156</v>
      </c>
      <c r="C35" s="266">
        <v>1</v>
      </c>
      <c r="D35" s="266">
        <v>1</v>
      </c>
      <c r="E35" s="266"/>
      <c r="F35" s="266"/>
    </row>
    <row r="36" spans="2:6" ht="15" hidden="1" x14ac:dyDescent="0.25">
      <c r="B36" s="71" t="s">
        <v>137</v>
      </c>
      <c r="C36" s="266">
        <v>1</v>
      </c>
      <c r="D36" s="266">
        <v>1</v>
      </c>
      <c r="E36" s="266"/>
      <c r="F36" s="266"/>
    </row>
    <row r="37" spans="2:6" ht="15" x14ac:dyDescent="0.25">
      <c r="B37" s="73" t="s">
        <v>89</v>
      </c>
      <c r="C37" s="266">
        <v>1</v>
      </c>
      <c r="D37" s="266">
        <v>1</v>
      </c>
      <c r="E37" s="266"/>
      <c r="F37" s="266"/>
    </row>
    <row r="38" spans="2:6" ht="15" hidden="1" x14ac:dyDescent="0.25">
      <c r="B38" s="49" t="s">
        <v>138</v>
      </c>
      <c r="C38" s="68"/>
      <c r="D38" s="68"/>
      <c r="E38" s="68"/>
      <c r="F38" s="69"/>
    </row>
    <row r="39" spans="2:6" ht="15" hidden="1" x14ac:dyDescent="0.25">
      <c r="B39" s="49" t="s">
        <v>139</v>
      </c>
      <c r="C39" s="68"/>
      <c r="D39" s="68"/>
      <c r="E39" s="68"/>
      <c r="F39" s="69"/>
    </row>
    <row r="40" spans="2:6" ht="15" x14ac:dyDescent="0.25">
      <c r="B40" s="14"/>
    </row>
    <row r="41" spans="2:6" ht="15" x14ac:dyDescent="0.25">
      <c r="B41" s="14"/>
    </row>
    <row r="43" spans="2:6" ht="15" x14ac:dyDescent="0.25">
      <c r="B43" s="14" t="s">
        <v>72</v>
      </c>
    </row>
    <row r="93" spans="2:2" x14ac:dyDescent="0.3">
      <c r="B93" s="26" t="s">
        <v>94</v>
      </c>
    </row>
    <row r="94" spans="2:2" x14ac:dyDescent="0.3">
      <c r="B94" s="26">
        <v>1</v>
      </c>
    </row>
    <row r="95" spans="2:2" x14ac:dyDescent="0.3">
      <c r="B95" s="26">
        <v>0</v>
      </c>
    </row>
  </sheetData>
  <sheetProtection algorithmName="SHA-512" hashValue="Zdof0wyj3PgPnxjwUCfMDGa7QsgBs5ZT4xO/ofS7viPA0pseVHnSQkX2MVvyU2AyoHdNcg7Gf0Ih1GuUm1ptMg==" saltValue="tZnQdY1uqJm2Zews1wrl6Q==" spinCount="100000" sheet="1" objects="1" scenarios="1" selectLockedCells="1"/>
  <mergeCells count="6">
    <mergeCell ref="C1:D1"/>
    <mergeCell ref="E1:F1"/>
    <mergeCell ref="G1:I1"/>
    <mergeCell ref="B5:F5"/>
    <mergeCell ref="B8:F9"/>
    <mergeCell ref="C6:F6"/>
  </mergeCells>
  <dataValidations count="1">
    <dataValidation type="list" allowBlank="1" showInputMessage="1" showErrorMessage="1" sqref="F11:F37 C11:E39">
      <formula1>$B$94:$B$95</formula1>
    </dataValidation>
  </dataValidations>
  <hyperlinks>
    <hyperlink ref="C1" location="Menu!A1" tooltip="Click to return to Menu tab" display="Return to Menu"/>
    <hyperlink ref="G1" location="'Cost Summary'!A1" tooltip="Click to go to Dashboard tab" display="Go to Unit Cost Summary"/>
  </hyperlinks>
  <pageMargins left="0.7" right="0.7" top="0.75" bottom="0.75" header="0.3" footer="0.3"/>
  <pageSetup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K165"/>
  <sheetViews>
    <sheetView showGridLines="0" zoomScale="90" zoomScaleNormal="90" workbookViewId="0">
      <pane xSplit="2" ySplit="4" topLeftCell="C5" activePane="bottomRight" state="frozen"/>
      <selection pane="topRight" activeCell="C1" sqref="C1"/>
      <selection pane="bottomLeft" activeCell="A7" sqref="A7"/>
      <selection pane="bottomRight" activeCell="G1" sqref="G1:H1"/>
    </sheetView>
  </sheetViews>
  <sheetFormatPr defaultColWidth="9.109375" defaultRowHeight="13.8" x14ac:dyDescent="0.3"/>
  <cols>
    <col min="1" max="1" width="1" style="1" customWidth="1"/>
    <col min="2" max="2" width="68.88671875" style="1" customWidth="1"/>
    <col min="3" max="12" width="11.44140625" style="1" customWidth="1"/>
    <col min="13" max="14" width="11.44140625" style="60" customWidth="1"/>
    <col min="15" max="15" width="22.88671875" style="60" customWidth="1"/>
    <col min="16" max="17" width="11.5546875" style="60" customWidth="1"/>
    <col min="18" max="19" width="17.33203125" style="1" customWidth="1"/>
    <col min="20" max="20" width="27" style="1" bestFit="1" customWidth="1"/>
    <col min="21" max="26" width="17.33203125" style="1" customWidth="1"/>
    <col min="27" max="37" width="2.109375" style="1" bestFit="1" customWidth="1"/>
    <col min="38" max="54" width="17.33203125" style="1" customWidth="1"/>
    <col min="55" max="16384" width="9.109375" style="1"/>
  </cols>
  <sheetData>
    <row r="1" spans="2:18" ht="15" customHeight="1" thickBot="1" x14ac:dyDescent="0.3">
      <c r="C1" s="369" t="s">
        <v>73</v>
      </c>
      <c r="D1" s="371"/>
      <c r="E1" s="388" t="s">
        <v>299</v>
      </c>
      <c r="F1" s="389"/>
      <c r="G1" s="388" t="s">
        <v>196</v>
      </c>
      <c r="H1" s="390"/>
      <c r="I1" s="60"/>
      <c r="J1" s="60"/>
      <c r="M1" s="1"/>
      <c r="N1" s="1"/>
      <c r="O1" s="1"/>
      <c r="P1" s="1"/>
      <c r="Q1" s="1"/>
    </row>
    <row r="2" spans="2:18" ht="15" x14ac:dyDescent="0.25">
      <c r="B2" s="18" t="s">
        <v>32</v>
      </c>
      <c r="C2" s="80" t="s">
        <v>293</v>
      </c>
    </row>
    <row r="3" spans="2:18" ht="15" x14ac:dyDescent="0.25">
      <c r="B3" s="16" t="s">
        <v>33</v>
      </c>
    </row>
    <row r="4" spans="2:18" ht="12.75" x14ac:dyDescent="0.2">
      <c r="B4" s="67" t="s">
        <v>72</v>
      </c>
      <c r="C4" s="80" t="s">
        <v>294</v>
      </c>
    </row>
    <row r="5" spans="2:18" ht="15" x14ac:dyDescent="0.25">
      <c r="B5" s="7" t="s">
        <v>149</v>
      </c>
      <c r="C5" s="67"/>
    </row>
    <row r="6" spans="2:18" ht="15" x14ac:dyDescent="0.25">
      <c r="B6" s="7"/>
      <c r="C6" s="67"/>
    </row>
    <row r="7" spans="2:18" s="2" customFormat="1" ht="21" customHeight="1" x14ac:dyDescent="0.25">
      <c r="B7" s="124" t="s">
        <v>332</v>
      </c>
      <c r="C7" s="125"/>
      <c r="D7" s="47"/>
      <c r="E7" s="10"/>
      <c r="F7" s="10"/>
      <c r="G7" s="10"/>
      <c r="H7" s="10"/>
      <c r="I7" s="10"/>
      <c r="J7" s="10"/>
      <c r="K7" s="10"/>
      <c r="L7" s="10"/>
      <c r="M7" s="10"/>
      <c r="N7" s="10"/>
      <c r="O7" s="10"/>
      <c r="P7" s="10"/>
      <c r="Q7" s="10"/>
      <c r="R7" s="10"/>
    </row>
    <row r="8" spans="2:18" s="2" customFormat="1" ht="21" customHeight="1" thickBot="1" x14ac:dyDescent="0.3">
      <c r="B8" s="215" t="s">
        <v>305</v>
      </c>
      <c r="C8" s="267"/>
      <c r="D8" s="47"/>
      <c r="E8" s="10"/>
      <c r="F8" s="10"/>
      <c r="G8" s="10"/>
      <c r="H8" s="10"/>
      <c r="I8" s="10"/>
      <c r="J8" s="10"/>
      <c r="K8" s="10"/>
      <c r="L8" s="10"/>
      <c r="M8" s="10"/>
      <c r="N8" s="10"/>
      <c r="O8" s="10"/>
      <c r="P8" s="10"/>
      <c r="Q8" s="10"/>
      <c r="R8" s="10"/>
    </row>
    <row r="9" spans="2:18" s="2" customFormat="1" ht="15" customHeight="1" x14ac:dyDescent="0.25">
      <c r="B9" s="216"/>
      <c r="C9" s="217" t="s">
        <v>220</v>
      </c>
      <c r="D9" s="217" t="s">
        <v>221</v>
      </c>
      <c r="E9" s="218" t="s">
        <v>222</v>
      </c>
      <c r="G9" s="28"/>
      <c r="H9" s="28"/>
      <c r="J9" s="28"/>
      <c r="K9" s="28"/>
    </row>
    <row r="10" spans="2:18" s="2" customFormat="1" ht="15" customHeight="1" x14ac:dyDescent="0.25">
      <c r="B10" s="221" t="s">
        <v>275</v>
      </c>
      <c r="C10" s="268"/>
      <c r="D10" s="268"/>
      <c r="E10" s="269"/>
      <c r="G10" s="28"/>
      <c r="H10" s="28"/>
      <c r="J10" s="28"/>
      <c r="K10" s="28"/>
    </row>
    <row r="11" spans="2:18" s="3" customFormat="1" ht="15" x14ac:dyDescent="0.25">
      <c r="B11" s="219" t="s">
        <v>254</v>
      </c>
      <c r="C11" s="268"/>
      <c r="D11" s="268"/>
      <c r="E11" s="269"/>
    </row>
    <row r="12" spans="2:18" s="3" customFormat="1" ht="15" x14ac:dyDescent="0.25">
      <c r="B12" s="219" t="s">
        <v>300</v>
      </c>
      <c r="C12" s="268"/>
      <c r="D12" s="268"/>
      <c r="E12" s="269"/>
    </row>
    <row r="13" spans="2:18" s="3" customFormat="1" ht="15" x14ac:dyDescent="0.25">
      <c r="B13" s="219" t="s">
        <v>301</v>
      </c>
      <c r="C13" s="268"/>
      <c r="D13" s="268"/>
      <c r="E13" s="269"/>
    </row>
    <row r="14" spans="2:18" s="3" customFormat="1" ht="15" x14ac:dyDescent="0.25">
      <c r="B14" s="219" t="s">
        <v>302</v>
      </c>
      <c r="C14" s="268"/>
      <c r="D14" s="268"/>
      <c r="E14" s="269"/>
    </row>
    <row r="15" spans="2:18" s="3" customFormat="1" ht="15" x14ac:dyDescent="0.25">
      <c r="B15" s="219" t="s">
        <v>303</v>
      </c>
      <c r="C15" s="268"/>
      <c r="D15" s="268"/>
      <c r="E15" s="269"/>
    </row>
    <row r="16" spans="2:18" s="3" customFormat="1" ht="15.75" thickBot="1" x14ac:dyDescent="0.3">
      <c r="B16" s="220"/>
      <c r="C16" s="270"/>
      <c r="D16" s="270"/>
      <c r="E16" s="271"/>
    </row>
    <row r="17" spans="2:37" s="2" customFormat="1" ht="15" x14ac:dyDescent="0.25">
      <c r="B17" s="7"/>
      <c r="M17" s="11"/>
      <c r="N17" s="11"/>
      <c r="O17" s="11"/>
      <c r="P17" s="11"/>
      <c r="Q17" s="11"/>
    </row>
    <row r="18" spans="2:37" s="2" customFormat="1" ht="15" x14ac:dyDescent="0.25">
      <c r="B18" s="115" t="s">
        <v>194</v>
      </c>
      <c r="M18" s="11"/>
      <c r="N18" s="11"/>
      <c r="O18" s="11"/>
      <c r="P18" s="11"/>
      <c r="Q18" s="11"/>
    </row>
    <row r="19" spans="2:37" s="2" customFormat="1" ht="15" x14ac:dyDescent="0.25">
      <c r="B19" s="112" t="s">
        <v>333</v>
      </c>
      <c r="C19" s="61"/>
      <c r="D19" s="61"/>
      <c r="E19" s="61"/>
      <c r="F19" s="61"/>
      <c r="J19" s="2" t="s">
        <v>72</v>
      </c>
    </row>
    <row r="20" spans="2:37" s="3" customFormat="1" ht="30.75" thickBot="1" x14ac:dyDescent="0.3">
      <c r="C20" s="204" t="s">
        <v>235</v>
      </c>
      <c r="D20" s="204" t="s">
        <v>236</v>
      </c>
      <c r="E20" s="204" t="s">
        <v>237</v>
      </c>
      <c r="F20" s="204" t="s">
        <v>238</v>
      </c>
      <c r="G20" s="204" t="s">
        <v>239</v>
      </c>
      <c r="H20" s="204" t="s">
        <v>240</v>
      </c>
      <c r="I20" s="204" t="s">
        <v>241</v>
      </c>
      <c r="J20" s="204" t="s">
        <v>242</v>
      </c>
      <c r="K20" s="204" t="s">
        <v>243</v>
      </c>
      <c r="L20" s="204" t="s">
        <v>244</v>
      </c>
      <c r="M20" s="204" t="s">
        <v>245</v>
      </c>
      <c r="N20" s="204" t="s">
        <v>246</v>
      </c>
      <c r="O20" s="232" t="s">
        <v>292</v>
      </c>
      <c r="P20" s="198" t="s">
        <v>84</v>
      </c>
      <c r="Q20" s="205" t="s">
        <v>224</v>
      </c>
    </row>
    <row r="21" spans="2:37" s="3" customFormat="1" ht="15.75" thickBot="1" x14ac:dyDescent="0.3">
      <c r="B21" s="206" t="s">
        <v>276</v>
      </c>
      <c r="C21" s="272"/>
      <c r="D21" s="272"/>
      <c r="E21" s="272"/>
      <c r="F21" s="272"/>
      <c r="G21" s="272"/>
      <c r="H21" s="272"/>
      <c r="I21" s="272"/>
      <c r="J21" s="272"/>
      <c r="K21" s="272"/>
      <c r="L21" s="272"/>
      <c r="M21" s="272"/>
      <c r="N21" s="272"/>
      <c r="O21" s="272"/>
      <c r="P21" s="282">
        <f>IF(O21="",SUM(C21:N21),IF(O21=0,SUM(C21:N21),21))</f>
        <v>0</v>
      </c>
      <c r="Q21" s="282">
        <f>IF(AB21="x",P21*4,IF(AC21="x",P21*3,IF(AD21="x",P21*12/5,IF(AE21="x",P21*2,IF(AF21="x",P21*12/7,IF(AG21="x",P21*3/2,IF(AH21="x",P21*4/3,IF(AI21="x",P21*1.2,IF(AJ21="x",P21*12/11,IF(AK21="x",P21,0))))))))))</f>
        <v>0</v>
      </c>
      <c r="AA21" s="3">
        <f>COUNT(C21:N21)</f>
        <v>0</v>
      </c>
      <c r="AB21" s="2">
        <f>IF(AA21=0,0,IF(AA21=1,0,IF(AA21=2,0,IF(AA21=3,"x",0))))</f>
        <v>0</v>
      </c>
      <c r="AC21" s="2">
        <f>IF(AA21=4,"x",0)</f>
        <v>0</v>
      </c>
      <c r="AD21" s="2">
        <f>IF(AA21=5,"x",0)</f>
        <v>0</v>
      </c>
      <c r="AE21" s="2">
        <f>IF(AA21=6,"x",0)</f>
        <v>0</v>
      </c>
      <c r="AF21" s="2">
        <f>IF(AA21=7,"x",0)</f>
        <v>0</v>
      </c>
      <c r="AG21" s="2">
        <f>IF(AA21=8,"x",0)</f>
        <v>0</v>
      </c>
      <c r="AH21" s="2">
        <f>IF(AA21=9,"x",0)</f>
        <v>0</v>
      </c>
      <c r="AI21" s="2">
        <f>IF(AA21=10,"x",0)</f>
        <v>0</v>
      </c>
      <c r="AJ21" s="2">
        <f>IF(AA21=11,"x",0)</f>
        <v>0</v>
      </c>
      <c r="AK21" s="2">
        <f>IF(AA21=12,"x",0)</f>
        <v>0</v>
      </c>
    </row>
    <row r="22" spans="2:37" s="3" customFormat="1" ht="15.75" thickBot="1" x14ac:dyDescent="0.3">
      <c r="B22" s="84" t="s">
        <v>253</v>
      </c>
      <c r="C22" s="263"/>
      <c r="D22" s="263"/>
      <c r="E22" s="263"/>
      <c r="F22" s="263"/>
      <c r="G22" s="263"/>
      <c r="H22" s="263"/>
      <c r="I22" s="263"/>
      <c r="J22" s="263"/>
      <c r="K22" s="263"/>
      <c r="L22" s="263"/>
      <c r="M22" s="263"/>
      <c r="N22" s="263"/>
      <c r="O22" s="263"/>
      <c r="P22" s="282">
        <f t="shared" ref="P22:P26" si="0">IF(O22="",SUM(C22:N22),IF(O22=0,SUM(C22:N22),21))</f>
        <v>0</v>
      </c>
      <c r="Q22" s="282">
        <f t="shared" ref="Q22:Q26" si="1">IF(AB22="x",P22*4,IF(AC22="x",P22*3,IF(AD22="x",P22*12/5,IF(AE22="x",P22*2,IF(AF22="x",P22*12/7,IF(AG22="x",P22*3/2,IF(AH22="x",P22*4/3,IF(AI22="x",P22*1.2,IF(AJ22="x",P22*12/11,IF(AK22="x",P22,0))))))))))</f>
        <v>0</v>
      </c>
      <c r="AA22" s="3">
        <f t="shared" ref="AA22:AA26" si="2">COUNT(C22:N22)</f>
        <v>0</v>
      </c>
      <c r="AB22" s="2">
        <f t="shared" ref="AB22:AB26" si="3">IF(AA22=0,0,IF(AA22=1,0,IF(AA22=2,0,IF(AA22=3,"x",0))))</f>
        <v>0</v>
      </c>
      <c r="AC22" s="2">
        <f t="shared" ref="AC22:AC26" si="4">IF(AA22=4,"x",0)</f>
        <v>0</v>
      </c>
      <c r="AD22" s="2">
        <f t="shared" ref="AD22:AD26" si="5">IF(AA22=5,"x",0)</f>
        <v>0</v>
      </c>
      <c r="AE22" s="2">
        <f t="shared" ref="AE22:AE26" si="6">IF(AA22=6,"x",0)</f>
        <v>0</v>
      </c>
      <c r="AF22" s="2">
        <f t="shared" ref="AF22:AF26" si="7">IF(AA22=7,"x",0)</f>
        <v>0</v>
      </c>
      <c r="AG22" s="2">
        <f t="shared" ref="AG22:AG26" si="8">IF(AA22=8,"x",0)</f>
        <v>0</v>
      </c>
      <c r="AH22" s="2">
        <f t="shared" ref="AH22:AH26" si="9">IF(AA22=9,"x",0)</f>
        <v>0</v>
      </c>
      <c r="AI22" s="2">
        <f t="shared" ref="AI22:AI26" si="10">IF(AA22=10,"x",0)</f>
        <v>0</v>
      </c>
      <c r="AJ22" s="2">
        <f t="shared" ref="AJ22:AJ26" si="11">IF(AA22=11,"x",0)</f>
        <v>0</v>
      </c>
      <c r="AK22" s="2">
        <f t="shared" ref="AK22:AK26" si="12">IF(AA22=12,"x",0)</f>
        <v>0</v>
      </c>
    </row>
    <row r="23" spans="2:37" s="3" customFormat="1" ht="15.75" thickBot="1" x14ac:dyDescent="0.3">
      <c r="B23" s="206" t="s">
        <v>255</v>
      </c>
      <c r="C23" s="272"/>
      <c r="D23" s="272"/>
      <c r="E23" s="272"/>
      <c r="F23" s="272"/>
      <c r="G23" s="272"/>
      <c r="H23" s="272"/>
      <c r="I23" s="272"/>
      <c r="J23" s="272"/>
      <c r="K23" s="272"/>
      <c r="L23" s="272"/>
      <c r="M23" s="272"/>
      <c r="N23" s="272"/>
      <c r="O23" s="272"/>
      <c r="P23" s="282">
        <f t="shared" si="0"/>
        <v>0</v>
      </c>
      <c r="Q23" s="282">
        <f t="shared" si="1"/>
        <v>0</v>
      </c>
      <c r="AA23" s="3">
        <f t="shared" si="2"/>
        <v>0</v>
      </c>
      <c r="AB23" s="2">
        <f t="shared" si="3"/>
        <v>0</v>
      </c>
      <c r="AC23" s="2">
        <f t="shared" si="4"/>
        <v>0</v>
      </c>
      <c r="AD23" s="2">
        <f t="shared" si="5"/>
        <v>0</v>
      </c>
      <c r="AE23" s="2">
        <f t="shared" si="6"/>
        <v>0</v>
      </c>
      <c r="AF23" s="2">
        <f t="shared" si="7"/>
        <v>0</v>
      </c>
      <c r="AG23" s="2">
        <f t="shared" si="8"/>
        <v>0</v>
      </c>
      <c r="AH23" s="2">
        <f t="shared" si="9"/>
        <v>0</v>
      </c>
      <c r="AI23" s="2">
        <f t="shared" si="10"/>
        <v>0</v>
      </c>
      <c r="AJ23" s="2">
        <f t="shared" si="11"/>
        <v>0</v>
      </c>
      <c r="AK23" s="2">
        <f t="shared" si="12"/>
        <v>0</v>
      </c>
    </row>
    <row r="24" spans="2:37" s="3" customFormat="1" ht="15.75" thickBot="1" x14ac:dyDescent="0.3">
      <c r="B24" s="206" t="s">
        <v>274</v>
      </c>
      <c r="C24" s="272"/>
      <c r="D24" s="272"/>
      <c r="E24" s="272"/>
      <c r="F24" s="272"/>
      <c r="G24" s="272"/>
      <c r="H24" s="272"/>
      <c r="I24" s="272"/>
      <c r="J24" s="272"/>
      <c r="K24" s="272"/>
      <c r="L24" s="272"/>
      <c r="M24" s="272"/>
      <c r="N24" s="272"/>
      <c r="O24" s="272"/>
      <c r="P24" s="282">
        <f t="shared" si="0"/>
        <v>0</v>
      </c>
      <c r="Q24" s="282">
        <f t="shared" si="1"/>
        <v>0</v>
      </c>
      <c r="AA24" s="3">
        <f t="shared" si="2"/>
        <v>0</v>
      </c>
      <c r="AB24" s="2">
        <f t="shared" si="3"/>
        <v>0</v>
      </c>
      <c r="AC24" s="2">
        <f t="shared" si="4"/>
        <v>0</v>
      </c>
      <c r="AD24" s="2">
        <f t="shared" si="5"/>
        <v>0</v>
      </c>
      <c r="AE24" s="2">
        <f t="shared" si="6"/>
        <v>0</v>
      </c>
      <c r="AF24" s="2">
        <f t="shared" si="7"/>
        <v>0</v>
      </c>
      <c r="AG24" s="2">
        <f t="shared" si="8"/>
        <v>0</v>
      </c>
      <c r="AH24" s="2">
        <f t="shared" si="9"/>
        <v>0</v>
      </c>
      <c r="AI24" s="2">
        <f t="shared" si="10"/>
        <v>0</v>
      </c>
      <c r="AJ24" s="2">
        <f t="shared" si="11"/>
        <v>0</v>
      </c>
      <c r="AK24" s="2">
        <f t="shared" si="12"/>
        <v>0</v>
      </c>
    </row>
    <row r="25" spans="2:37" s="3" customFormat="1" ht="15.75" thickBot="1" x14ac:dyDescent="0.3">
      <c r="B25" s="206" t="s">
        <v>256</v>
      </c>
      <c r="C25" s="272"/>
      <c r="D25" s="272"/>
      <c r="E25" s="272"/>
      <c r="F25" s="272"/>
      <c r="G25" s="272"/>
      <c r="H25" s="272"/>
      <c r="I25" s="272"/>
      <c r="J25" s="272"/>
      <c r="K25" s="272"/>
      <c r="L25" s="272"/>
      <c r="M25" s="272"/>
      <c r="N25" s="272"/>
      <c r="O25" s="272"/>
      <c r="P25" s="282">
        <f t="shared" si="0"/>
        <v>0</v>
      </c>
      <c r="Q25" s="282">
        <f t="shared" si="1"/>
        <v>0</v>
      </c>
      <c r="AA25" s="3">
        <f t="shared" si="2"/>
        <v>0</v>
      </c>
      <c r="AB25" s="2">
        <f t="shared" si="3"/>
        <v>0</v>
      </c>
      <c r="AC25" s="2">
        <f t="shared" si="4"/>
        <v>0</v>
      </c>
      <c r="AD25" s="2">
        <f t="shared" si="5"/>
        <v>0</v>
      </c>
      <c r="AE25" s="2">
        <f t="shared" si="6"/>
        <v>0</v>
      </c>
      <c r="AF25" s="2">
        <f t="shared" si="7"/>
        <v>0</v>
      </c>
      <c r="AG25" s="2">
        <f t="shared" si="8"/>
        <v>0</v>
      </c>
      <c r="AH25" s="2">
        <f t="shared" si="9"/>
        <v>0</v>
      </c>
      <c r="AI25" s="2">
        <f t="shared" si="10"/>
        <v>0</v>
      </c>
      <c r="AJ25" s="2">
        <f t="shared" si="11"/>
        <v>0</v>
      </c>
      <c r="AK25" s="2">
        <f t="shared" si="12"/>
        <v>0</v>
      </c>
    </row>
    <row r="26" spans="2:37" s="3" customFormat="1" ht="15.75" thickBot="1" x14ac:dyDescent="0.3">
      <c r="B26" s="206" t="s">
        <v>257</v>
      </c>
      <c r="C26" s="272"/>
      <c r="D26" s="272"/>
      <c r="E26" s="272"/>
      <c r="F26" s="272"/>
      <c r="G26" s="272"/>
      <c r="H26" s="272"/>
      <c r="I26" s="272"/>
      <c r="J26" s="272"/>
      <c r="K26" s="272"/>
      <c r="L26" s="272"/>
      <c r="M26" s="272"/>
      <c r="N26" s="272"/>
      <c r="O26" s="272"/>
      <c r="P26" s="282">
        <f t="shared" si="0"/>
        <v>0</v>
      </c>
      <c r="Q26" s="282">
        <f t="shared" si="1"/>
        <v>0</v>
      </c>
      <c r="AA26" s="3">
        <f t="shared" si="2"/>
        <v>0</v>
      </c>
      <c r="AB26" s="2">
        <f t="shared" si="3"/>
        <v>0</v>
      </c>
      <c r="AC26" s="2">
        <f t="shared" si="4"/>
        <v>0</v>
      </c>
      <c r="AD26" s="2">
        <f t="shared" si="5"/>
        <v>0</v>
      </c>
      <c r="AE26" s="2">
        <f t="shared" si="6"/>
        <v>0</v>
      </c>
      <c r="AF26" s="2">
        <f t="shared" si="7"/>
        <v>0</v>
      </c>
      <c r="AG26" s="2">
        <f t="shared" si="8"/>
        <v>0</v>
      </c>
      <c r="AH26" s="2">
        <f t="shared" si="9"/>
        <v>0</v>
      </c>
      <c r="AI26" s="2">
        <f t="shared" si="10"/>
        <v>0</v>
      </c>
      <c r="AJ26" s="2">
        <f t="shared" si="11"/>
        <v>0</v>
      </c>
      <c r="AK26" s="2">
        <f t="shared" si="12"/>
        <v>0</v>
      </c>
    </row>
    <row r="27" spans="2:37" s="3" customFormat="1" ht="15" x14ac:dyDescent="0.25"/>
    <row r="28" spans="2:37" s="2" customFormat="1" ht="21" customHeight="1" thickBot="1" x14ac:dyDescent="0.3">
      <c r="B28" s="113"/>
      <c r="M28" s="11"/>
      <c r="N28" s="11"/>
      <c r="O28" s="11"/>
      <c r="P28" s="11"/>
      <c r="Q28" s="11"/>
    </row>
    <row r="29" spans="2:37" s="2" customFormat="1" ht="16.95" customHeight="1" thickBot="1" x14ac:dyDescent="0.3">
      <c r="B29" s="211" t="s">
        <v>334</v>
      </c>
      <c r="C29" s="391" t="s">
        <v>111</v>
      </c>
      <c r="D29" s="391"/>
      <c r="E29" s="391"/>
      <c r="F29" s="391"/>
      <c r="G29" s="391"/>
      <c r="H29" s="391"/>
      <c r="I29" s="391"/>
      <c r="J29" s="391"/>
      <c r="K29" s="391"/>
      <c r="L29" s="391"/>
      <c r="M29" s="391"/>
      <c r="N29" s="391"/>
      <c r="O29" s="391"/>
      <c r="P29" s="391"/>
      <c r="Q29" s="392"/>
    </row>
    <row r="30" spans="2:37" s="2" customFormat="1" ht="30.75" thickBot="1" x14ac:dyDescent="0.3">
      <c r="B30" s="207" t="s">
        <v>123</v>
      </c>
      <c r="C30" s="208" t="s">
        <v>235</v>
      </c>
      <c r="D30" s="208" t="s">
        <v>236</v>
      </c>
      <c r="E30" s="208" t="s">
        <v>237</v>
      </c>
      <c r="F30" s="208" t="s">
        <v>238</v>
      </c>
      <c r="G30" s="208" t="s">
        <v>239</v>
      </c>
      <c r="H30" s="208" t="s">
        <v>240</v>
      </c>
      <c r="I30" s="208" t="s">
        <v>241</v>
      </c>
      <c r="J30" s="208" t="s">
        <v>242</v>
      </c>
      <c r="K30" s="208" t="s">
        <v>243</v>
      </c>
      <c r="L30" s="208" t="s">
        <v>244</v>
      </c>
      <c r="M30" s="208" t="s">
        <v>245</v>
      </c>
      <c r="N30" s="208" t="s">
        <v>246</v>
      </c>
      <c r="O30" s="232" t="s">
        <v>292</v>
      </c>
      <c r="P30" s="209" t="s">
        <v>84</v>
      </c>
      <c r="Q30" s="210" t="s">
        <v>224</v>
      </c>
      <c r="AA30" s="3"/>
    </row>
    <row r="31" spans="2:37" s="2" customFormat="1" ht="16.95" customHeight="1" thickBot="1" x14ac:dyDescent="0.35">
      <c r="B31" s="48" t="s">
        <v>98</v>
      </c>
      <c r="C31" s="263"/>
      <c r="D31" s="263"/>
      <c r="E31" s="263"/>
      <c r="F31" s="263"/>
      <c r="G31" s="263"/>
      <c r="H31" s="263"/>
      <c r="I31" s="263"/>
      <c r="J31" s="263"/>
      <c r="K31" s="263"/>
      <c r="L31" s="263"/>
      <c r="M31" s="263"/>
      <c r="N31" s="263"/>
      <c r="O31" s="263"/>
      <c r="P31" s="282">
        <f>IF(O31="",SUM(C31:N31),IF(O31=0,SUM(C31:N31),21))</f>
        <v>0</v>
      </c>
      <c r="Q31" s="282">
        <f>IF(AB31="x",P31*4,IF(AC31="x",P31*3,IF(AD31="x",P31*12/5,IF(AE31="x",P31*2,IF(AF31="x",P31*12/7,IF(AG31="x",P31*3/2,IF(AH31="x",P31*4/3,IF(AI31="x",P31*1.2,IF(AJ31="x",P31*12/11,IF(AK31="x",P31,0))))))))))</f>
        <v>0</v>
      </c>
      <c r="R31" s="225"/>
      <c r="AA31" s="3">
        <f t="shared" ref="AA31:AA35" si="13">COUNT(C31:N31)</f>
        <v>0</v>
      </c>
      <c r="AB31" s="2">
        <f t="shared" ref="AB31:AB37" si="14">IF(AA31=0,0,IF(AA31=1,0,IF(AA31=2,0,IF(AA31=3,"x",0))))</f>
        <v>0</v>
      </c>
      <c r="AC31" s="2">
        <f t="shared" ref="AC31:AC35" si="15">IF(AA31=4,"x",0)</f>
        <v>0</v>
      </c>
      <c r="AD31" s="2">
        <f t="shared" ref="AD31:AD35" si="16">IF(AA31=5,"x",0)</f>
        <v>0</v>
      </c>
      <c r="AE31" s="2">
        <f t="shared" ref="AE31:AE35" si="17">IF(AA31=6,"x",0)</f>
        <v>0</v>
      </c>
      <c r="AF31" s="2">
        <f t="shared" ref="AF31:AF35" si="18">IF(AA31=7,"x",0)</f>
        <v>0</v>
      </c>
      <c r="AG31" s="2">
        <f t="shared" ref="AG31:AG35" si="19">IF(AA31=8,"x",0)</f>
        <v>0</v>
      </c>
      <c r="AH31" s="2">
        <f t="shared" ref="AH31:AH35" si="20">IF(AA31=9,"x",0)</f>
        <v>0</v>
      </c>
      <c r="AI31" s="2">
        <f t="shared" ref="AI31:AI35" si="21">IF(AA31=10,"x",0)</f>
        <v>0</v>
      </c>
      <c r="AJ31" s="2">
        <f t="shared" ref="AJ31:AJ35" si="22">IF(AA31=11,"x",0)</f>
        <v>0</v>
      </c>
      <c r="AK31" s="2">
        <f t="shared" ref="AK31:AK35" si="23">IF(AA31=12,"x",0)</f>
        <v>0</v>
      </c>
    </row>
    <row r="32" spans="2:37" s="2" customFormat="1" ht="16.95" customHeight="1" thickBot="1" x14ac:dyDescent="0.35">
      <c r="B32" s="51" t="s">
        <v>99</v>
      </c>
      <c r="C32" s="263"/>
      <c r="D32" s="263"/>
      <c r="E32" s="263"/>
      <c r="F32" s="263"/>
      <c r="G32" s="263"/>
      <c r="H32" s="263"/>
      <c r="I32" s="263"/>
      <c r="J32" s="263"/>
      <c r="K32" s="263"/>
      <c r="L32" s="263"/>
      <c r="M32" s="263"/>
      <c r="N32" s="263"/>
      <c r="O32" s="263"/>
      <c r="P32" s="282">
        <f t="shared" ref="P32:P37" si="24">IF(O32="",SUM(C32:N32),IF(O32=0,SUM(C32:N32),21))</f>
        <v>0</v>
      </c>
      <c r="Q32" s="282">
        <f t="shared" ref="Q32:Q37" si="25">IF(AB32="x",P32*4,IF(AC32="x",P32*3,IF(AD32="x",P32*12/5,IF(AE32="x",P32*2,IF(AF32="x",P32*12/7,IF(AG32="x",P32*3/2,IF(AH32="x",P32*4/3,IF(AI32="x",P32*1.2,IF(AJ32="x",P32*12/11,IF(AK32="x",P32,0))))))))))</f>
        <v>0</v>
      </c>
      <c r="AA32" s="3">
        <f t="shared" si="13"/>
        <v>0</v>
      </c>
      <c r="AB32" s="2">
        <f t="shared" si="14"/>
        <v>0</v>
      </c>
      <c r="AC32" s="2">
        <f t="shared" si="15"/>
        <v>0</v>
      </c>
      <c r="AD32" s="2">
        <f t="shared" si="16"/>
        <v>0</v>
      </c>
      <c r="AE32" s="2">
        <f t="shared" si="17"/>
        <v>0</v>
      </c>
      <c r="AF32" s="2">
        <f t="shared" si="18"/>
        <v>0</v>
      </c>
      <c r="AG32" s="2">
        <f t="shared" si="19"/>
        <v>0</v>
      </c>
      <c r="AH32" s="2">
        <f t="shared" si="20"/>
        <v>0</v>
      </c>
      <c r="AI32" s="2">
        <f t="shared" si="21"/>
        <v>0</v>
      </c>
      <c r="AJ32" s="2">
        <f t="shared" si="22"/>
        <v>0</v>
      </c>
      <c r="AK32" s="2">
        <f t="shared" si="23"/>
        <v>0</v>
      </c>
    </row>
    <row r="33" spans="2:37" s="2" customFormat="1" ht="16.95" customHeight="1" thickBot="1" x14ac:dyDescent="0.35">
      <c r="B33" s="48" t="s">
        <v>125</v>
      </c>
      <c r="C33" s="263"/>
      <c r="D33" s="263"/>
      <c r="E33" s="263"/>
      <c r="F33" s="263"/>
      <c r="G33" s="263"/>
      <c r="H33" s="263"/>
      <c r="I33" s="263"/>
      <c r="J33" s="263"/>
      <c r="K33" s="263"/>
      <c r="L33" s="263"/>
      <c r="M33" s="263"/>
      <c r="N33" s="263"/>
      <c r="O33" s="263"/>
      <c r="P33" s="282">
        <f t="shared" si="24"/>
        <v>0</v>
      </c>
      <c r="Q33" s="282">
        <f t="shared" si="25"/>
        <v>0</v>
      </c>
      <c r="AA33" s="3">
        <f t="shared" si="13"/>
        <v>0</v>
      </c>
      <c r="AB33" s="2">
        <f t="shared" si="14"/>
        <v>0</v>
      </c>
      <c r="AC33" s="2">
        <f t="shared" si="15"/>
        <v>0</v>
      </c>
      <c r="AD33" s="2">
        <f t="shared" si="16"/>
        <v>0</v>
      </c>
      <c r="AE33" s="2">
        <f t="shared" si="17"/>
        <v>0</v>
      </c>
      <c r="AF33" s="2">
        <f t="shared" si="18"/>
        <v>0</v>
      </c>
      <c r="AG33" s="2">
        <f t="shared" si="19"/>
        <v>0</v>
      </c>
      <c r="AH33" s="2">
        <f t="shared" si="20"/>
        <v>0</v>
      </c>
      <c r="AI33" s="2">
        <f t="shared" si="21"/>
        <v>0</v>
      </c>
      <c r="AJ33" s="2">
        <f t="shared" si="22"/>
        <v>0</v>
      </c>
      <c r="AK33" s="2">
        <f t="shared" si="23"/>
        <v>0</v>
      </c>
    </row>
    <row r="34" spans="2:37" s="2" customFormat="1" ht="16.95" customHeight="1" thickBot="1" x14ac:dyDescent="0.35">
      <c r="B34" s="51" t="s">
        <v>90</v>
      </c>
      <c r="C34" s="263"/>
      <c r="D34" s="263"/>
      <c r="E34" s="263"/>
      <c r="F34" s="263"/>
      <c r="G34" s="263"/>
      <c r="H34" s="263"/>
      <c r="I34" s="263"/>
      <c r="J34" s="263"/>
      <c r="K34" s="263"/>
      <c r="L34" s="263"/>
      <c r="M34" s="263"/>
      <c r="N34" s="263"/>
      <c r="O34" s="263"/>
      <c r="P34" s="282">
        <f t="shared" si="24"/>
        <v>0</v>
      </c>
      <c r="Q34" s="282">
        <f t="shared" si="25"/>
        <v>0</v>
      </c>
      <c r="AA34" s="3">
        <f t="shared" si="13"/>
        <v>0</v>
      </c>
      <c r="AB34" s="2">
        <f t="shared" si="14"/>
        <v>0</v>
      </c>
      <c r="AC34" s="2">
        <f t="shared" si="15"/>
        <v>0</v>
      </c>
      <c r="AD34" s="2">
        <f t="shared" si="16"/>
        <v>0</v>
      </c>
      <c r="AE34" s="2">
        <f t="shared" si="17"/>
        <v>0</v>
      </c>
      <c r="AF34" s="2">
        <f t="shared" si="18"/>
        <v>0</v>
      </c>
      <c r="AG34" s="2">
        <f t="shared" si="19"/>
        <v>0</v>
      </c>
      <c r="AH34" s="2">
        <f t="shared" si="20"/>
        <v>0</v>
      </c>
      <c r="AI34" s="2">
        <f t="shared" si="21"/>
        <v>0</v>
      </c>
      <c r="AJ34" s="2">
        <f t="shared" si="22"/>
        <v>0</v>
      </c>
      <c r="AK34" s="2">
        <f t="shared" si="23"/>
        <v>0</v>
      </c>
    </row>
    <row r="35" spans="2:37" s="2" customFormat="1" ht="16.95" customHeight="1" thickBot="1" x14ac:dyDescent="0.35">
      <c r="B35" s="51" t="s">
        <v>130</v>
      </c>
      <c r="C35" s="263"/>
      <c r="D35" s="263"/>
      <c r="E35" s="263"/>
      <c r="F35" s="263"/>
      <c r="G35" s="263"/>
      <c r="H35" s="263"/>
      <c r="I35" s="263"/>
      <c r="J35" s="263"/>
      <c r="K35" s="263"/>
      <c r="L35" s="263"/>
      <c r="M35" s="263"/>
      <c r="N35" s="263"/>
      <c r="O35" s="263"/>
      <c r="P35" s="282">
        <f t="shared" si="24"/>
        <v>0</v>
      </c>
      <c r="Q35" s="282">
        <f t="shared" si="25"/>
        <v>0</v>
      </c>
      <c r="AA35" s="3">
        <f t="shared" si="13"/>
        <v>0</v>
      </c>
      <c r="AB35" s="2">
        <f t="shared" si="14"/>
        <v>0</v>
      </c>
      <c r="AC35" s="2">
        <f t="shared" si="15"/>
        <v>0</v>
      </c>
      <c r="AD35" s="2">
        <f t="shared" si="16"/>
        <v>0</v>
      </c>
      <c r="AE35" s="2">
        <f t="shared" si="17"/>
        <v>0</v>
      </c>
      <c r="AF35" s="2">
        <f t="shared" si="18"/>
        <v>0</v>
      </c>
      <c r="AG35" s="2">
        <f t="shared" si="19"/>
        <v>0</v>
      </c>
      <c r="AH35" s="2">
        <f t="shared" si="20"/>
        <v>0</v>
      </c>
      <c r="AI35" s="2">
        <f t="shared" si="21"/>
        <v>0</v>
      </c>
      <c r="AJ35" s="2">
        <f t="shared" si="22"/>
        <v>0</v>
      </c>
      <c r="AK35" s="2">
        <f t="shared" si="23"/>
        <v>0</v>
      </c>
    </row>
    <row r="36" spans="2:37" s="2" customFormat="1" ht="16.95" customHeight="1" thickBot="1" x14ac:dyDescent="0.35">
      <c r="B36" s="51" t="s">
        <v>158</v>
      </c>
      <c r="C36" s="263"/>
      <c r="D36" s="263"/>
      <c r="E36" s="263"/>
      <c r="F36" s="263"/>
      <c r="G36" s="263"/>
      <c r="H36" s="263"/>
      <c r="I36" s="263"/>
      <c r="J36" s="263"/>
      <c r="K36" s="263"/>
      <c r="L36" s="263"/>
      <c r="M36" s="263"/>
      <c r="N36" s="263"/>
      <c r="O36" s="263"/>
      <c r="P36" s="282">
        <f t="shared" si="24"/>
        <v>0</v>
      </c>
      <c r="Q36" s="282">
        <f t="shared" si="25"/>
        <v>0</v>
      </c>
      <c r="AA36" s="3">
        <f t="shared" ref="AA36:AA37" si="26">COUNT(C36:N36)</f>
        <v>0</v>
      </c>
      <c r="AB36" s="2">
        <f t="shared" si="14"/>
        <v>0</v>
      </c>
      <c r="AC36" s="2">
        <f t="shared" ref="AC36:AC37" si="27">IF(AA36=4,"x",0)</f>
        <v>0</v>
      </c>
      <c r="AD36" s="2">
        <f t="shared" ref="AD36:AD37" si="28">IF(AA36=5,"x",0)</f>
        <v>0</v>
      </c>
      <c r="AE36" s="2">
        <f t="shared" ref="AE36:AE37" si="29">IF(AA36=6,"x",0)</f>
        <v>0</v>
      </c>
      <c r="AF36" s="2">
        <f t="shared" ref="AF36:AF37" si="30">IF(AA36=7,"x",0)</f>
        <v>0</v>
      </c>
      <c r="AG36" s="2">
        <f t="shared" ref="AG36:AG37" si="31">IF(AA36=8,"x",0)</f>
        <v>0</v>
      </c>
      <c r="AH36" s="2">
        <f t="shared" ref="AH36:AH37" si="32">IF(AA36=9,"x",0)</f>
        <v>0</v>
      </c>
      <c r="AI36" s="2">
        <f t="shared" ref="AI36:AI37" si="33">IF(AA36=10,"x",0)</f>
        <v>0</v>
      </c>
      <c r="AJ36" s="2">
        <f t="shared" ref="AJ36:AJ37" si="34">IF(AA36=11,"x",0)</f>
        <v>0</v>
      </c>
      <c r="AK36" s="2">
        <f t="shared" ref="AK36:AK37" si="35">IF(AA36=12,"x",0)</f>
        <v>0</v>
      </c>
    </row>
    <row r="37" spans="2:37" s="2" customFormat="1" ht="16.95" customHeight="1" thickBot="1" x14ac:dyDescent="0.35">
      <c r="B37" s="51" t="s">
        <v>89</v>
      </c>
      <c r="C37" s="263"/>
      <c r="D37" s="263"/>
      <c r="E37" s="263"/>
      <c r="F37" s="263"/>
      <c r="G37" s="263"/>
      <c r="H37" s="263"/>
      <c r="I37" s="263"/>
      <c r="J37" s="263"/>
      <c r="K37" s="263"/>
      <c r="L37" s="263"/>
      <c r="M37" s="263"/>
      <c r="N37" s="263"/>
      <c r="O37" s="263"/>
      <c r="P37" s="282">
        <f t="shared" si="24"/>
        <v>0</v>
      </c>
      <c r="Q37" s="282">
        <f t="shared" si="25"/>
        <v>0</v>
      </c>
      <c r="AA37" s="3">
        <f t="shared" si="26"/>
        <v>0</v>
      </c>
      <c r="AB37" s="2">
        <f t="shared" si="14"/>
        <v>0</v>
      </c>
      <c r="AC37" s="2">
        <f t="shared" si="27"/>
        <v>0</v>
      </c>
      <c r="AD37" s="2">
        <f t="shared" si="28"/>
        <v>0</v>
      </c>
      <c r="AE37" s="2">
        <f t="shared" si="29"/>
        <v>0</v>
      </c>
      <c r="AF37" s="2">
        <f t="shared" si="30"/>
        <v>0</v>
      </c>
      <c r="AG37" s="2">
        <f t="shared" si="31"/>
        <v>0</v>
      </c>
      <c r="AH37" s="2">
        <f t="shared" si="32"/>
        <v>0</v>
      </c>
      <c r="AI37" s="2">
        <f t="shared" si="33"/>
        <v>0</v>
      </c>
      <c r="AJ37" s="2">
        <f t="shared" si="34"/>
        <v>0</v>
      </c>
      <c r="AK37" s="2">
        <f t="shared" si="35"/>
        <v>0</v>
      </c>
    </row>
    <row r="38" spans="2:37" s="2" customFormat="1" ht="16.95" customHeight="1" x14ac:dyDescent="0.3">
      <c r="D38" s="11"/>
      <c r="E38" s="11"/>
      <c r="F38" s="11"/>
      <c r="G38" s="11"/>
    </row>
    <row r="39" spans="2:37" s="2" customFormat="1" ht="16.95" customHeight="1" thickBot="1" x14ac:dyDescent="0.35">
      <c r="D39" s="11"/>
      <c r="E39" s="11"/>
      <c r="F39" s="11"/>
      <c r="G39" s="11"/>
    </row>
    <row r="40" spans="2:37" s="2" customFormat="1" ht="16.95" customHeight="1" thickBot="1" x14ac:dyDescent="0.35">
      <c r="B40" s="111" t="s">
        <v>335</v>
      </c>
      <c r="C40" s="393" t="s">
        <v>121</v>
      </c>
      <c r="D40" s="393"/>
      <c r="E40" s="393" t="s">
        <v>91</v>
      </c>
      <c r="F40" s="393"/>
      <c r="G40" s="393" t="s">
        <v>122</v>
      </c>
      <c r="H40" s="393"/>
      <c r="I40" s="393" t="s">
        <v>225</v>
      </c>
      <c r="J40" s="393"/>
      <c r="M40" s="11"/>
      <c r="N40" s="11"/>
      <c r="O40" s="11"/>
      <c r="P40" s="11"/>
      <c r="Q40" s="11"/>
    </row>
    <row r="41" spans="2:37" s="2" customFormat="1" ht="45.6" customHeight="1" thickBot="1" x14ac:dyDescent="0.35">
      <c r="B41" s="175" t="s">
        <v>123</v>
      </c>
      <c r="C41" s="212" t="s">
        <v>119</v>
      </c>
      <c r="D41" s="222" t="s">
        <v>120</v>
      </c>
      <c r="E41" s="212" t="s">
        <v>119</v>
      </c>
      <c r="F41" s="222" t="s">
        <v>118</v>
      </c>
      <c r="G41" s="212" t="s">
        <v>116</v>
      </c>
      <c r="H41" s="222" t="s">
        <v>118</v>
      </c>
      <c r="I41" s="212" t="s">
        <v>116</v>
      </c>
      <c r="J41" s="222" t="s">
        <v>118</v>
      </c>
      <c r="M41" s="11"/>
      <c r="N41" s="11"/>
      <c r="O41" s="11"/>
      <c r="P41" s="11"/>
      <c r="Q41" s="11"/>
    </row>
    <row r="42" spans="2:37" ht="14.4" x14ac:dyDescent="0.3">
      <c r="B42" s="48" t="s">
        <v>98</v>
      </c>
      <c r="C42" s="213">
        <f>IF($C$11="x",P31,0)</f>
        <v>0</v>
      </c>
      <c r="D42" s="273"/>
      <c r="E42" s="213">
        <f>IF($D$11="x",P31,0)</f>
        <v>0</v>
      </c>
      <c r="F42" s="276"/>
      <c r="G42" s="213">
        <f>IF($E$11="x",P31,0)</f>
        <v>0</v>
      </c>
      <c r="H42" s="276"/>
      <c r="I42" s="213">
        <f>Q31</f>
        <v>0</v>
      </c>
      <c r="J42" s="279">
        <f>IF(ISNUMBER(D42),D42*4,IF(ISNUMBER(F42),F42*2,H42))</f>
        <v>0</v>
      </c>
    </row>
    <row r="43" spans="2:37" s="17" customFormat="1" ht="15" hidden="1" x14ac:dyDescent="0.25">
      <c r="B43" s="49" t="s">
        <v>124</v>
      </c>
      <c r="C43" s="189">
        <f t="shared" ref="C43:C70" si="36">IF($C$11="x",P32,0)</f>
        <v>0</v>
      </c>
      <c r="D43" s="274"/>
      <c r="E43" s="189">
        <f t="shared" ref="E43:E68" si="37">IF($D$11="x",P32,0)</f>
        <v>0</v>
      </c>
      <c r="F43" s="277"/>
      <c r="G43" s="189">
        <f t="shared" ref="G43:G70" si="38">IF($E$11="x",P32,0)</f>
        <v>0</v>
      </c>
      <c r="H43" s="277"/>
      <c r="I43" s="189">
        <f t="shared" ref="I43:I70" si="39">IF(ISNUMBER(C43),C43*4,IF(ISNUMBER(E43),E43*2,G43))</f>
        <v>0</v>
      </c>
      <c r="J43" s="280">
        <f t="shared" ref="J43:J70" si="40">IF(ISNUMBER(D43),D43*4,IF(ISNUMBER(F43),F43*2,H43))</f>
        <v>0</v>
      </c>
    </row>
    <row r="44" spans="2:37" s="11" customFormat="1" ht="15" hidden="1" x14ac:dyDescent="0.25">
      <c r="B44" s="50" t="s">
        <v>95</v>
      </c>
      <c r="C44" s="189">
        <f t="shared" si="36"/>
        <v>0</v>
      </c>
      <c r="D44" s="274"/>
      <c r="E44" s="189">
        <f t="shared" si="37"/>
        <v>0</v>
      </c>
      <c r="F44" s="277"/>
      <c r="G44" s="189">
        <f t="shared" si="38"/>
        <v>0</v>
      </c>
      <c r="H44" s="277"/>
      <c r="I44" s="189">
        <f t="shared" si="39"/>
        <v>0</v>
      </c>
      <c r="J44" s="280">
        <f t="shared" si="40"/>
        <v>0</v>
      </c>
    </row>
    <row r="45" spans="2:37" ht="15" hidden="1" x14ac:dyDescent="0.25">
      <c r="B45" s="49" t="s">
        <v>96</v>
      </c>
      <c r="C45" s="189">
        <f t="shared" si="36"/>
        <v>0</v>
      </c>
      <c r="D45" s="274"/>
      <c r="E45" s="189">
        <f t="shared" si="37"/>
        <v>0</v>
      </c>
      <c r="F45" s="277"/>
      <c r="G45" s="189">
        <f t="shared" si="38"/>
        <v>0</v>
      </c>
      <c r="H45" s="277"/>
      <c r="I45" s="189">
        <f t="shared" si="39"/>
        <v>0</v>
      </c>
      <c r="J45" s="280">
        <f t="shared" si="40"/>
        <v>0</v>
      </c>
    </row>
    <row r="46" spans="2:37" ht="14.4" x14ac:dyDescent="0.3">
      <c r="B46" s="51" t="s">
        <v>99</v>
      </c>
      <c r="C46" s="189">
        <f t="shared" si="36"/>
        <v>0</v>
      </c>
      <c r="D46" s="274"/>
      <c r="E46" s="189">
        <f t="shared" si="37"/>
        <v>0</v>
      </c>
      <c r="F46" s="277"/>
      <c r="G46" s="189">
        <f t="shared" si="38"/>
        <v>0</v>
      </c>
      <c r="H46" s="277"/>
      <c r="I46" s="189">
        <f>Q32</f>
        <v>0</v>
      </c>
      <c r="J46" s="280">
        <f t="shared" si="40"/>
        <v>0</v>
      </c>
    </row>
    <row r="47" spans="2:37" ht="15" hidden="1" x14ac:dyDescent="0.25">
      <c r="B47" s="50" t="s">
        <v>97</v>
      </c>
      <c r="C47" s="189">
        <f t="shared" si="36"/>
        <v>0</v>
      </c>
      <c r="D47" s="274"/>
      <c r="E47" s="189">
        <f t="shared" si="37"/>
        <v>0</v>
      </c>
      <c r="F47" s="277"/>
      <c r="G47" s="189">
        <f t="shared" si="38"/>
        <v>0</v>
      </c>
      <c r="H47" s="277"/>
      <c r="I47" s="189">
        <f t="shared" ref="I47:I68" si="41">Q33</f>
        <v>0</v>
      </c>
      <c r="J47" s="280">
        <f t="shared" si="40"/>
        <v>0</v>
      </c>
    </row>
    <row r="48" spans="2:37" ht="15" hidden="1" x14ac:dyDescent="0.25">
      <c r="B48" s="50" t="s">
        <v>100</v>
      </c>
      <c r="C48" s="189">
        <f t="shared" si="36"/>
        <v>0</v>
      </c>
      <c r="D48" s="274"/>
      <c r="E48" s="189">
        <f t="shared" si="37"/>
        <v>0</v>
      </c>
      <c r="F48" s="277"/>
      <c r="G48" s="189">
        <f t="shared" si="38"/>
        <v>0</v>
      </c>
      <c r="H48" s="277"/>
      <c r="I48" s="189">
        <f t="shared" si="41"/>
        <v>0</v>
      </c>
      <c r="J48" s="280">
        <f t="shared" si="40"/>
        <v>0</v>
      </c>
    </row>
    <row r="49" spans="2:10" ht="15" hidden="1" x14ac:dyDescent="0.25">
      <c r="B49" s="50" t="s">
        <v>101</v>
      </c>
      <c r="C49" s="189">
        <f t="shared" si="36"/>
        <v>0</v>
      </c>
      <c r="D49" s="274"/>
      <c r="E49" s="189">
        <f t="shared" si="37"/>
        <v>0</v>
      </c>
      <c r="F49" s="277"/>
      <c r="G49" s="189">
        <f t="shared" si="38"/>
        <v>0</v>
      </c>
      <c r="H49" s="277"/>
      <c r="I49" s="189">
        <f t="shared" si="41"/>
        <v>0</v>
      </c>
      <c r="J49" s="280">
        <f t="shared" si="40"/>
        <v>0</v>
      </c>
    </row>
    <row r="50" spans="2:10" ht="14.4" x14ac:dyDescent="0.3">
      <c r="B50" s="48" t="s">
        <v>125</v>
      </c>
      <c r="C50" s="189">
        <f t="shared" si="36"/>
        <v>0</v>
      </c>
      <c r="D50" s="274"/>
      <c r="E50" s="189">
        <f t="shared" si="37"/>
        <v>0</v>
      </c>
      <c r="F50" s="277"/>
      <c r="G50" s="189">
        <f t="shared" si="38"/>
        <v>0</v>
      </c>
      <c r="H50" s="277"/>
      <c r="I50" s="189">
        <f t="shared" si="41"/>
        <v>0</v>
      </c>
      <c r="J50" s="280">
        <f t="shared" si="40"/>
        <v>0</v>
      </c>
    </row>
    <row r="51" spans="2:10" ht="15" hidden="1" x14ac:dyDescent="0.25">
      <c r="B51" s="50" t="s">
        <v>126</v>
      </c>
      <c r="C51" s="189">
        <f t="shared" si="36"/>
        <v>0</v>
      </c>
      <c r="D51" s="274"/>
      <c r="E51" s="189">
        <f t="shared" si="37"/>
        <v>0</v>
      </c>
      <c r="F51" s="277"/>
      <c r="G51" s="189">
        <f t="shared" si="38"/>
        <v>0</v>
      </c>
      <c r="H51" s="277"/>
      <c r="I51" s="189">
        <f t="shared" si="41"/>
        <v>0</v>
      </c>
      <c r="J51" s="280">
        <f t="shared" si="40"/>
        <v>0</v>
      </c>
    </row>
    <row r="52" spans="2:10" ht="15" hidden="1" x14ac:dyDescent="0.25">
      <c r="B52" s="49" t="s">
        <v>127</v>
      </c>
      <c r="C52" s="189">
        <f t="shared" si="36"/>
        <v>0</v>
      </c>
      <c r="D52" s="274"/>
      <c r="E52" s="189">
        <f t="shared" si="37"/>
        <v>0</v>
      </c>
      <c r="F52" s="277"/>
      <c r="G52" s="189">
        <f t="shared" si="38"/>
        <v>0</v>
      </c>
      <c r="H52" s="277"/>
      <c r="I52" s="189">
        <f t="shared" si="41"/>
        <v>0</v>
      </c>
      <c r="J52" s="280">
        <f t="shared" si="40"/>
        <v>0</v>
      </c>
    </row>
    <row r="53" spans="2:10" ht="15" hidden="1" x14ac:dyDescent="0.25">
      <c r="B53" s="49" t="s">
        <v>128</v>
      </c>
      <c r="C53" s="189">
        <f t="shared" si="36"/>
        <v>0</v>
      </c>
      <c r="D53" s="274"/>
      <c r="E53" s="189">
        <f t="shared" si="37"/>
        <v>0</v>
      </c>
      <c r="F53" s="277"/>
      <c r="G53" s="189">
        <f t="shared" si="38"/>
        <v>0</v>
      </c>
      <c r="H53" s="277"/>
      <c r="I53" s="189">
        <f t="shared" si="41"/>
        <v>0</v>
      </c>
      <c r="J53" s="280">
        <f t="shared" si="40"/>
        <v>0</v>
      </c>
    </row>
    <row r="54" spans="2:10" ht="15" hidden="1" x14ac:dyDescent="0.25">
      <c r="B54" s="49" t="s">
        <v>129</v>
      </c>
      <c r="C54" s="189">
        <f t="shared" si="36"/>
        <v>0</v>
      </c>
      <c r="D54" s="274"/>
      <c r="E54" s="189">
        <f t="shared" si="37"/>
        <v>0</v>
      </c>
      <c r="F54" s="277"/>
      <c r="G54" s="189">
        <f t="shared" si="38"/>
        <v>0</v>
      </c>
      <c r="H54" s="277"/>
      <c r="I54" s="189">
        <f t="shared" si="41"/>
        <v>0</v>
      </c>
      <c r="J54" s="280">
        <f t="shared" si="40"/>
        <v>0</v>
      </c>
    </row>
    <row r="55" spans="2:10" ht="15" hidden="1" x14ac:dyDescent="0.25">
      <c r="B55" s="49" t="s">
        <v>88</v>
      </c>
      <c r="C55" s="189">
        <f t="shared" si="36"/>
        <v>0</v>
      </c>
      <c r="D55" s="274"/>
      <c r="E55" s="189">
        <f t="shared" si="37"/>
        <v>0</v>
      </c>
      <c r="F55" s="277"/>
      <c r="G55" s="189">
        <f t="shared" si="38"/>
        <v>0</v>
      </c>
      <c r="H55" s="277"/>
      <c r="I55" s="189">
        <f t="shared" si="41"/>
        <v>0</v>
      </c>
      <c r="J55" s="280">
        <f t="shared" si="40"/>
        <v>0</v>
      </c>
    </row>
    <row r="56" spans="2:10" ht="14.4" x14ac:dyDescent="0.3">
      <c r="B56" s="51" t="s">
        <v>90</v>
      </c>
      <c r="C56" s="189">
        <f t="shared" si="36"/>
        <v>0</v>
      </c>
      <c r="D56" s="274"/>
      <c r="E56" s="189">
        <f t="shared" si="37"/>
        <v>0</v>
      </c>
      <c r="F56" s="277"/>
      <c r="G56" s="189">
        <f t="shared" si="38"/>
        <v>0</v>
      </c>
      <c r="H56" s="277"/>
      <c r="I56" s="189">
        <f t="shared" si="41"/>
        <v>0</v>
      </c>
      <c r="J56" s="280">
        <f t="shared" si="40"/>
        <v>0</v>
      </c>
    </row>
    <row r="57" spans="2:10" ht="15" hidden="1" x14ac:dyDescent="0.25">
      <c r="B57" s="50" t="s">
        <v>106</v>
      </c>
      <c r="C57" s="189">
        <f t="shared" si="36"/>
        <v>0</v>
      </c>
      <c r="D57" s="274"/>
      <c r="E57" s="189">
        <f t="shared" si="37"/>
        <v>0</v>
      </c>
      <c r="F57" s="277"/>
      <c r="G57" s="189">
        <f t="shared" si="38"/>
        <v>0</v>
      </c>
      <c r="H57" s="277"/>
      <c r="I57" s="189">
        <f t="shared" si="41"/>
        <v>0</v>
      </c>
      <c r="J57" s="280">
        <f t="shared" si="40"/>
        <v>0</v>
      </c>
    </row>
    <row r="58" spans="2:10" ht="14.4" x14ac:dyDescent="0.3">
      <c r="B58" s="51" t="s">
        <v>130</v>
      </c>
      <c r="C58" s="189">
        <f t="shared" si="36"/>
        <v>0</v>
      </c>
      <c r="D58" s="274"/>
      <c r="E58" s="189">
        <f t="shared" si="37"/>
        <v>0</v>
      </c>
      <c r="F58" s="277"/>
      <c r="G58" s="189">
        <f t="shared" si="38"/>
        <v>0</v>
      </c>
      <c r="H58" s="277"/>
      <c r="I58" s="189">
        <f t="shared" si="41"/>
        <v>0</v>
      </c>
      <c r="J58" s="280">
        <f t="shared" si="40"/>
        <v>0</v>
      </c>
    </row>
    <row r="59" spans="2:10" ht="15" hidden="1" x14ac:dyDescent="0.25">
      <c r="B59" s="49" t="s">
        <v>131</v>
      </c>
      <c r="C59" s="189">
        <f t="shared" si="36"/>
        <v>0</v>
      </c>
      <c r="D59" s="274"/>
      <c r="E59" s="189">
        <f t="shared" si="37"/>
        <v>0</v>
      </c>
      <c r="F59" s="277"/>
      <c r="G59" s="189">
        <f t="shared" si="38"/>
        <v>0</v>
      </c>
      <c r="H59" s="277"/>
      <c r="I59" s="189">
        <f t="shared" si="41"/>
        <v>0</v>
      </c>
      <c r="J59" s="280">
        <f t="shared" si="40"/>
        <v>0</v>
      </c>
    </row>
    <row r="60" spans="2:10" ht="15" hidden="1" x14ac:dyDescent="0.25">
      <c r="B60" s="49" t="s">
        <v>132</v>
      </c>
      <c r="C60" s="189">
        <f t="shared" si="36"/>
        <v>0</v>
      </c>
      <c r="D60" s="274"/>
      <c r="E60" s="189">
        <f t="shared" si="37"/>
        <v>0</v>
      </c>
      <c r="F60" s="277"/>
      <c r="G60" s="189">
        <f t="shared" si="38"/>
        <v>0</v>
      </c>
      <c r="H60" s="277"/>
      <c r="I60" s="189">
        <f t="shared" si="41"/>
        <v>0</v>
      </c>
      <c r="J60" s="280">
        <f t="shared" si="40"/>
        <v>0</v>
      </c>
    </row>
    <row r="61" spans="2:10" ht="15" hidden="1" x14ac:dyDescent="0.25">
      <c r="B61" s="49" t="s">
        <v>133</v>
      </c>
      <c r="C61" s="189">
        <f t="shared" si="36"/>
        <v>0</v>
      </c>
      <c r="D61" s="274"/>
      <c r="E61" s="189">
        <f t="shared" si="37"/>
        <v>0</v>
      </c>
      <c r="F61" s="277"/>
      <c r="G61" s="189">
        <f t="shared" si="38"/>
        <v>0</v>
      </c>
      <c r="H61" s="277"/>
      <c r="I61" s="189">
        <f t="shared" si="41"/>
        <v>0</v>
      </c>
      <c r="J61" s="280">
        <f t="shared" si="40"/>
        <v>0</v>
      </c>
    </row>
    <row r="62" spans="2:10" ht="14.4" x14ac:dyDescent="0.3">
      <c r="B62" s="51" t="s">
        <v>158</v>
      </c>
      <c r="C62" s="189">
        <f t="shared" si="36"/>
        <v>0</v>
      </c>
      <c r="D62" s="274"/>
      <c r="E62" s="189">
        <f t="shared" si="37"/>
        <v>0</v>
      </c>
      <c r="F62" s="277"/>
      <c r="G62" s="189">
        <f t="shared" si="38"/>
        <v>0</v>
      </c>
      <c r="H62" s="277"/>
      <c r="I62" s="189">
        <f t="shared" si="41"/>
        <v>0</v>
      </c>
      <c r="J62" s="280">
        <f t="shared" si="40"/>
        <v>0</v>
      </c>
    </row>
    <row r="63" spans="2:10" ht="15" hidden="1" x14ac:dyDescent="0.25">
      <c r="B63" s="49" t="s">
        <v>134</v>
      </c>
      <c r="C63" s="189">
        <f t="shared" si="36"/>
        <v>0</v>
      </c>
      <c r="D63" s="274"/>
      <c r="E63" s="189">
        <f t="shared" si="37"/>
        <v>0</v>
      </c>
      <c r="F63" s="277"/>
      <c r="G63" s="189">
        <f t="shared" si="38"/>
        <v>0</v>
      </c>
      <c r="H63" s="277"/>
      <c r="I63" s="189">
        <f t="shared" si="41"/>
        <v>0</v>
      </c>
      <c r="J63" s="280">
        <f t="shared" si="40"/>
        <v>0</v>
      </c>
    </row>
    <row r="64" spans="2:10" ht="15" hidden="1" x14ac:dyDescent="0.25">
      <c r="B64" s="49" t="s">
        <v>135</v>
      </c>
      <c r="C64" s="189">
        <f t="shared" si="36"/>
        <v>0</v>
      </c>
      <c r="D64" s="274"/>
      <c r="E64" s="189">
        <f t="shared" si="37"/>
        <v>0</v>
      </c>
      <c r="F64" s="277"/>
      <c r="G64" s="189">
        <f t="shared" si="38"/>
        <v>0</v>
      </c>
      <c r="H64" s="277"/>
      <c r="I64" s="189">
        <f t="shared" si="41"/>
        <v>0</v>
      </c>
      <c r="J64" s="280">
        <f t="shared" si="40"/>
        <v>0</v>
      </c>
    </row>
    <row r="65" spans="2:11" ht="16.5" hidden="1" customHeight="1" x14ac:dyDescent="0.25">
      <c r="B65" s="49" t="s">
        <v>136</v>
      </c>
      <c r="C65" s="189">
        <f t="shared" si="36"/>
        <v>0</v>
      </c>
      <c r="D65" s="274"/>
      <c r="E65" s="189">
        <f t="shared" si="37"/>
        <v>0</v>
      </c>
      <c r="F65" s="277"/>
      <c r="G65" s="189">
        <f t="shared" si="38"/>
        <v>0</v>
      </c>
      <c r="H65" s="277"/>
      <c r="I65" s="189">
        <f t="shared" si="41"/>
        <v>0</v>
      </c>
      <c r="J65" s="280">
        <f t="shared" si="40"/>
        <v>0</v>
      </c>
    </row>
    <row r="66" spans="2:11" ht="16.5" hidden="1" customHeight="1" x14ac:dyDescent="0.25">
      <c r="B66" s="49" t="s">
        <v>156</v>
      </c>
      <c r="C66" s="189">
        <f t="shared" si="36"/>
        <v>0</v>
      </c>
      <c r="D66" s="274"/>
      <c r="E66" s="189">
        <f t="shared" si="37"/>
        <v>0</v>
      </c>
      <c r="F66" s="277"/>
      <c r="G66" s="189">
        <f t="shared" si="38"/>
        <v>0</v>
      </c>
      <c r="H66" s="277"/>
      <c r="I66" s="189">
        <f t="shared" si="41"/>
        <v>0</v>
      </c>
      <c r="J66" s="280">
        <f t="shared" si="40"/>
        <v>0</v>
      </c>
    </row>
    <row r="67" spans="2:11" ht="16.5" hidden="1" customHeight="1" x14ac:dyDescent="0.25">
      <c r="B67" s="49" t="s">
        <v>137</v>
      </c>
      <c r="C67" s="189">
        <f t="shared" si="36"/>
        <v>0</v>
      </c>
      <c r="D67" s="274"/>
      <c r="E67" s="189">
        <f t="shared" si="37"/>
        <v>0</v>
      </c>
      <c r="F67" s="277"/>
      <c r="G67" s="189">
        <f t="shared" si="38"/>
        <v>0</v>
      </c>
      <c r="H67" s="277"/>
      <c r="I67" s="189">
        <f t="shared" si="41"/>
        <v>0</v>
      </c>
      <c r="J67" s="280">
        <f t="shared" si="40"/>
        <v>0</v>
      </c>
    </row>
    <row r="68" spans="2:11" ht="16.5" customHeight="1" thickBot="1" x14ac:dyDescent="0.35">
      <c r="B68" s="51" t="s">
        <v>89</v>
      </c>
      <c r="C68" s="190">
        <f t="shared" si="36"/>
        <v>0</v>
      </c>
      <c r="D68" s="275"/>
      <c r="E68" s="190">
        <f t="shared" si="37"/>
        <v>0</v>
      </c>
      <c r="F68" s="278"/>
      <c r="G68" s="190">
        <f t="shared" si="38"/>
        <v>0</v>
      </c>
      <c r="H68" s="278"/>
      <c r="I68" s="190">
        <f t="shared" si="41"/>
        <v>0</v>
      </c>
      <c r="J68" s="281">
        <f t="shared" si="40"/>
        <v>0</v>
      </c>
    </row>
    <row r="69" spans="2:11" ht="16.5" hidden="1" customHeight="1" x14ac:dyDescent="0.25">
      <c r="B69" s="49" t="s">
        <v>138</v>
      </c>
      <c r="C69" s="203">
        <f t="shared" si="36"/>
        <v>0</v>
      </c>
      <c r="D69" s="62"/>
      <c r="E69" s="223"/>
      <c r="F69" s="62"/>
      <c r="G69" s="214">
        <f t="shared" si="38"/>
        <v>0</v>
      </c>
      <c r="H69" s="62"/>
      <c r="I69" s="214">
        <f t="shared" si="39"/>
        <v>0</v>
      </c>
      <c r="J69" s="214">
        <f t="shared" si="40"/>
        <v>0</v>
      </c>
    </row>
    <row r="70" spans="2:11" ht="16.5" hidden="1" customHeight="1" thickBot="1" x14ac:dyDescent="0.3">
      <c r="B70" s="49" t="s">
        <v>139</v>
      </c>
      <c r="C70" s="192">
        <f t="shared" si="36"/>
        <v>0</v>
      </c>
      <c r="D70" s="129"/>
      <c r="E70" s="130"/>
      <c r="F70" s="129"/>
      <c r="G70" s="63">
        <f t="shared" si="38"/>
        <v>0</v>
      </c>
      <c r="H70" s="129"/>
      <c r="I70" s="63">
        <f t="shared" si="39"/>
        <v>0</v>
      </c>
      <c r="J70" s="63">
        <f t="shared" si="40"/>
        <v>0</v>
      </c>
    </row>
    <row r="73" spans="2:11" s="53" customFormat="1" ht="14.4" x14ac:dyDescent="0.3">
      <c r="B73" s="15"/>
      <c r="C73" s="52"/>
      <c r="D73" s="52"/>
      <c r="E73" s="52"/>
      <c r="F73" s="52"/>
      <c r="G73" s="52"/>
      <c r="H73" s="52"/>
      <c r="I73" s="52"/>
      <c r="J73" s="52"/>
      <c r="K73" s="52"/>
    </row>
    <row r="74" spans="2:11" s="53" customFormat="1" ht="14.4" x14ac:dyDescent="0.3">
      <c r="B74" s="14"/>
      <c r="C74" s="52"/>
      <c r="D74" s="52"/>
      <c r="E74" s="52"/>
      <c r="F74" s="52"/>
      <c r="G74" s="52"/>
      <c r="H74" s="52"/>
      <c r="I74" s="52"/>
      <c r="J74" s="52"/>
      <c r="K74" s="52"/>
    </row>
    <row r="75" spans="2:11" s="53" customFormat="1" ht="14.4" x14ac:dyDescent="0.3">
      <c r="B75" s="14"/>
      <c r="C75" s="52"/>
      <c r="D75" s="52"/>
      <c r="E75" s="52"/>
      <c r="F75" s="52"/>
      <c r="G75" s="52"/>
      <c r="H75" s="52"/>
      <c r="I75" s="52"/>
      <c r="J75" s="52"/>
      <c r="K75" s="52"/>
    </row>
    <row r="76" spans="2:11" s="53" customFormat="1" ht="14.4" x14ac:dyDescent="0.3">
      <c r="B76" s="14"/>
      <c r="C76" s="54"/>
      <c r="D76" s="54"/>
      <c r="E76" s="54"/>
      <c r="F76" s="54"/>
      <c r="G76" s="54"/>
      <c r="H76" s="54"/>
      <c r="I76" s="20"/>
    </row>
    <row r="77" spans="2:11" s="53" customFormat="1" ht="14.4" x14ac:dyDescent="0.3">
      <c r="B77" s="14"/>
      <c r="C77" s="52"/>
      <c r="D77" s="55"/>
      <c r="E77" s="52"/>
      <c r="F77" s="56"/>
      <c r="G77" s="52"/>
      <c r="H77" s="55"/>
      <c r="I77" s="52"/>
    </row>
    <row r="78" spans="2:11" s="53" customFormat="1" ht="14.4" x14ac:dyDescent="0.3">
      <c r="B78" s="14"/>
      <c r="C78" s="52"/>
      <c r="D78" s="55"/>
      <c r="E78" s="52"/>
      <c r="F78" s="56"/>
      <c r="G78" s="52"/>
      <c r="H78" s="55"/>
      <c r="I78" s="52"/>
    </row>
    <row r="79" spans="2:11" s="53" customFormat="1" ht="14.4" x14ac:dyDescent="0.3">
      <c r="B79" s="14"/>
      <c r="C79" s="52"/>
      <c r="D79" s="55"/>
      <c r="E79" s="52"/>
      <c r="F79" s="56"/>
      <c r="G79" s="52"/>
      <c r="H79" s="55"/>
      <c r="I79" s="52"/>
    </row>
    <row r="80" spans="2:11" s="53" customFormat="1" ht="14.4" x14ac:dyDescent="0.3">
      <c r="B80" s="14"/>
      <c r="C80" s="52"/>
      <c r="D80" s="55"/>
      <c r="E80" s="52"/>
      <c r="F80" s="56"/>
      <c r="G80" s="52"/>
      <c r="H80" s="55"/>
      <c r="I80" s="52"/>
    </row>
    <row r="81" spans="2:11" s="53" customFormat="1" ht="14.4" x14ac:dyDescent="0.3">
      <c r="B81" s="14"/>
      <c r="C81" s="52"/>
      <c r="D81" s="55"/>
      <c r="E81" s="52"/>
      <c r="F81" s="56"/>
      <c r="G81" s="52"/>
      <c r="H81" s="55"/>
      <c r="I81" s="52"/>
    </row>
    <row r="82" spans="2:11" s="53" customFormat="1" ht="14.4" x14ac:dyDescent="0.3">
      <c r="B82" s="14"/>
      <c r="C82" s="52"/>
      <c r="D82" s="55"/>
      <c r="E82" s="52"/>
      <c r="F82" s="56"/>
      <c r="G82" s="52"/>
      <c r="H82" s="55"/>
      <c r="I82" s="52"/>
    </row>
    <row r="83" spans="2:11" s="53" customFormat="1" ht="14.4" x14ac:dyDescent="0.3">
      <c r="B83" s="14"/>
      <c r="C83" s="52"/>
      <c r="D83" s="52"/>
      <c r="E83" s="52"/>
      <c r="F83" s="52"/>
      <c r="G83" s="52"/>
      <c r="H83" s="52"/>
      <c r="I83" s="52"/>
    </row>
    <row r="84" spans="2:11" s="53" customFormat="1" ht="14.4" x14ac:dyDescent="0.3">
      <c r="B84" s="14"/>
      <c r="C84" s="52"/>
      <c r="D84" s="52"/>
      <c r="E84" s="52"/>
      <c r="F84" s="52"/>
      <c r="G84" s="52"/>
      <c r="H84" s="52"/>
      <c r="I84" s="52"/>
    </row>
    <row r="85" spans="2:11" s="53" customFormat="1" ht="14.4" x14ac:dyDescent="0.3">
      <c r="B85" s="14"/>
      <c r="C85" s="54"/>
      <c r="D85" s="54"/>
      <c r="E85" s="54"/>
      <c r="F85" s="54"/>
      <c r="G85" s="54"/>
      <c r="H85" s="54"/>
      <c r="I85" s="20"/>
    </row>
    <row r="86" spans="2:11" s="53" customFormat="1" ht="14.4" x14ac:dyDescent="0.3">
      <c r="B86" s="14"/>
      <c r="C86" s="52"/>
      <c r="D86" s="55"/>
      <c r="E86" s="52"/>
      <c r="F86" s="56"/>
      <c r="G86" s="52"/>
      <c r="H86" s="55"/>
      <c r="I86" s="52"/>
    </row>
    <row r="87" spans="2:11" s="53" customFormat="1" ht="14.4" x14ac:dyDescent="0.3">
      <c r="B87" s="14"/>
      <c r="C87" s="52"/>
      <c r="D87" s="55"/>
      <c r="E87" s="52"/>
      <c r="F87" s="56"/>
      <c r="G87" s="52"/>
      <c r="H87" s="55"/>
      <c r="I87" s="52"/>
    </row>
    <row r="88" spans="2:11" s="53" customFormat="1" ht="14.4" x14ac:dyDescent="0.3">
      <c r="B88" s="14"/>
      <c r="C88" s="52"/>
      <c r="D88" s="55"/>
      <c r="E88" s="52"/>
      <c r="F88" s="56"/>
      <c r="G88" s="52"/>
      <c r="H88" s="55"/>
      <c r="I88" s="52"/>
    </row>
    <row r="89" spans="2:11" s="53" customFormat="1" ht="14.4" x14ac:dyDescent="0.3">
      <c r="B89" s="14"/>
      <c r="C89" s="52"/>
      <c r="D89" s="55"/>
      <c r="E89" s="52"/>
      <c r="F89" s="56"/>
      <c r="G89" s="52"/>
      <c r="H89" s="55"/>
      <c r="I89" s="52"/>
    </row>
    <row r="90" spans="2:11" s="53" customFormat="1" ht="14.4" x14ac:dyDescent="0.3">
      <c r="B90" s="14"/>
      <c r="C90" s="52"/>
      <c r="D90" s="55"/>
      <c r="E90" s="52"/>
      <c r="F90" s="56"/>
      <c r="G90" s="52"/>
      <c r="H90" s="55"/>
      <c r="I90" s="52"/>
    </row>
    <row r="91" spans="2:11" ht="14.4" x14ac:dyDescent="0.3">
      <c r="B91"/>
      <c r="C91"/>
      <c r="D91"/>
      <c r="E91"/>
      <c r="F91"/>
      <c r="G91"/>
      <c r="H91"/>
      <c r="I91"/>
      <c r="J91"/>
      <c r="K91"/>
    </row>
    <row r="102" spans="13:17" s="2" customFormat="1" ht="14.4" x14ac:dyDescent="0.3">
      <c r="M102" s="11"/>
      <c r="N102" s="11"/>
      <c r="O102" s="11"/>
      <c r="P102" s="11"/>
      <c r="Q102" s="11"/>
    </row>
    <row r="103" spans="13:17" s="2" customFormat="1" ht="14.4" x14ac:dyDescent="0.3">
      <c r="M103" s="11"/>
      <c r="N103" s="11"/>
      <c r="O103" s="11"/>
      <c r="P103" s="11"/>
      <c r="Q103" s="11"/>
    </row>
    <row r="128" spans="13:17" s="2" customFormat="1" ht="14.4" x14ac:dyDescent="0.3">
      <c r="M128" s="11"/>
      <c r="N128" s="11"/>
      <c r="O128" s="11"/>
      <c r="P128" s="11"/>
      <c r="Q128" s="11"/>
    </row>
    <row r="159" spans="3:17" s="2" customFormat="1" ht="14.4" x14ac:dyDescent="0.3">
      <c r="M159" s="11"/>
      <c r="N159" s="11"/>
      <c r="O159" s="11"/>
      <c r="P159" s="11"/>
      <c r="Q159" s="11"/>
    </row>
    <row r="160" spans="3:17" s="2" customFormat="1" ht="14.4" x14ac:dyDescent="0.3">
      <c r="C160" s="2" t="s">
        <v>143</v>
      </c>
      <c r="M160" s="11"/>
      <c r="N160" s="11"/>
      <c r="O160" s="11"/>
      <c r="P160" s="11"/>
      <c r="Q160" s="11"/>
    </row>
    <row r="161" spans="2:17" s="2" customFormat="1" ht="14.4" x14ac:dyDescent="0.3">
      <c r="C161" s="57"/>
      <c r="D161" s="57" t="s">
        <v>140</v>
      </c>
      <c r="E161" s="57" t="s">
        <v>141</v>
      </c>
      <c r="F161" s="57" t="s">
        <v>142</v>
      </c>
      <c r="G161" s="58" t="s">
        <v>115</v>
      </c>
      <c r="H161" s="58"/>
      <c r="I161" s="58" t="s">
        <v>84</v>
      </c>
      <c r="M161" s="11"/>
      <c r="N161" s="11"/>
      <c r="O161" s="11"/>
      <c r="P161" s="11"/>
      <c r="Q161" s="11"/>
    </row>
    <row r="162" spans="2:17" s="3" customFormat="1" ht="14.4" x14ac:dyDescent="0.3">
      <c r="B162" s="2"/>
      <c r="C162" s="57" t="s">
        <v>119</v>
      </c>
      <c r="D162" s="59">
        <f>Q23</f>
        <v>0</v>
      </c>
      <c r="E162" s="59">
        <f>Q24</f>
        <v>0</v>
      </c>
      <c r="F162" s="59">
        <f>Q25</f>
        <v>0</v>
      </c>
      <c r="G162" s="59">
        <f>Q26</f>
        <v>0</v>
      </c>
      <c r="H162" s="59">
        <f>MAX(SUM(D162:G162),Q22)</f>
        <v>0</v>
      </c>
      <c r="I162" s="2">
        <f>'Background Information'!O25</f>
        <v>0</v>
      </c>
      <c r="J162" s="2"/>
      <c r="K162" s="2"/>
      <c r="M162" s="35"/>
      <c r="N162" s="35"/>
      <c r="O162" s="35"/>
      <c r="P162" s="35"/>
      <c r="Q162" s="35"/>
    </row>
    <row r="163" spans="2:17" ht="14.4" x14ac:dyDescent="0.3">
      <c r="C163" s="57" t="s">
        <v>117</v>
      </c>
      <c r="D163" s="59" t="e">
        <f>#REF!</f>
        <v>#REF!</v>
      </c>
      <c r="E163" s="59" t="e">
        <f>#REF!</f>
        <v>#REF!</v>
      </c>
      <c r="F163" s="59" t="e">
        <f>#REF!</f>
        <v>#REF!</v>
      </c>
      <c r="G163" s="59" t="e">
        <f>#REF!</f>
        <v>#REF!</v>
      </c>
      <c r="H163" s="59" t="e">
        <f>SUM(D163:G163)</f>
        <v>#REF!</v>
      </c>
      <c r="I163" s="2">
        <f>'Background Information'!O24</f>
        <v>0</v>
      </c>
    </row>
    <row r="164" spans="2:17" ht="14.4" x14ac:dyDescent="0.3">
      <c r="C164" s="58" t="s">
        <v>199</v>
      </c>
      <c r="D164" s="150">
        <f t="shared" ref="D164:G165" si="42">IF($I162=0,0,D162/$I162)</f>
        <v>0</v>
      </c>
      <c r="E164" s="150">
        <f t="shared" si="42"/>
        <v>0</v>
      </c>
      <c r="F164" s="150">
        <f t="shared" si="42"/>
        <v>0</v>
      </c>
      <c r="G164" s="150">
        <f t="shared" si="42"/>
        <v>0</v>
      </c>
      <c r="H164" s="2"/>
      <c r="I164" s="2"/>
    </row>
    <row r="165" spans="2:17" ht="14.4" x14ac:dyDescent="0.3">
      <c r="C165" s="58" t="s">
        <v>200</v>
      </c>
      <c r="D165" s="150">
        <f t="shared" si="42"/>
        <v>0</v>
      </c>
      <c r="E165" s="150">
        <f t="shared" si="42"/>
        <v>0</v>
      </c>
      <c r="F165" s="150">
        <f t="shared" si="42"/>
        <v>0</v>
      </c>
      <c r="G165" s="150">
        <f t="shared" si="42"/>
        <v>0</v>
      </c>
      <c r="H165" s="2"/>
      <c r="I165" s="2"/>
    </row>
  </sheetData>
  <sheetProtection algorithmName="SHA-512" hashValue="cMlFDYinC/hl7agWtqa5D4E6iu+hWqrvif4l/MF+VE79yWynyuCsHZnXAZ2yJuxK7LYcTfc3fsZJDvS0N9KkfA==" saltValue="JLXHewdY3/j/hZPyJsKtdw==" spinCount="100000" sheet="1" objects="1" scenarios="1"/>
  <mergeCells count="8">
    <mergeCell ref="E1:F1"/>
    <mergeCell ref="G1:H1"/>
    <mergeCell ref="C1:D1"/>
    <mergeCell ref="C29:Q29"/>
    <mergeCell ref="C40:D40"/>
    <mergeCell ref="E40:F40"/>
    <mergeCell ref="G40:H40"/>
    <mergeCell ref="I40:J40"/>
  </mergeCells>
  <hyperlinks>
    <hyperlink ref="C1" location="Menu!A1" tooltip="Click to return to Menu tab" display="Return to Menu"/>
    <hyperlink ref="G1" location="'Cost Summary'!A1" tooltip="Click to go to Dashboard tab" display="Go to Unit Cost Summary"/>
    <hyperlink ref="E1:F1" location="'Medical Staff'!A1" tooltip="Go to next tab" display="Next Data tab"/>
    <hyperlink ref="G1:H1" location="'Cost Summary'!A1" tooltip="Click to go to Cost Summary" display="Go to Cost Summary"/>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37"/>
  <sheetViews>
    <sheetView showGridLines="0" zoomScale="90" zoomScaleNormal="90" workbookViewId="0">
      <pane xSplit="2" ySplit="3" topLeftCell="C4" activePane="bottomRight" state="frozen"/>
      <selection activeCell="C4" sqref="C4"/>
      <selection pane="topRight" activeCell="C4" sqref="C4"/>
      <selection pane="bottomLeft" activeCell="C4" sqref="C4"/>
      <selection pane="bottomRight" activeCell="D1" sqref="D1"/>
    </sheetView>
  </sheetViews>
  <sheetFormatPr defaultColWidth="9.109375" defaultRowHeight="14.4" x14ac:dyDescent="0.3"/>
  <cols>
    <col min="1" max="1" width="3.88671875" style="3" customWidth="1"/>
    <col min="2" max="2" width="37" style="3" bestFit="1" customWidth="1"/>
    <col min="3" max="13" width="15.33203125" style="3" customWidth="1"/>
    <col min="14" max="16384" width="9.109375" style="3"/>
  </cols>
  <sheetData>
    <row r="1" spans="2:13" ht="15" customHeight="1" thickBot="1" x14ac:dyDescent="0.3">
      <c r="C1" s="239" t="s">
        <v>73</v>
      </c>
      <c r="D1" s="356" t="s">
        <v>299</v>
      </c>
      <c r="E1" s="388" t="s">
        <v>196</v>
      </c>
      <c r="F1" s="390"/>
    </row>
    <row r="2" spans="2:13" ht="15" customHeight="1" x14ac:dyDescent="0.25">
      <c r="B2" s="18" t="s">
        <v>32</v>
      </c>
    </row>
    <row r="3" spans="2:13" ht="15" customHeight="1" x14ac:dyDescent="0.25">
      <c r="B3" s="16" t="s">
        <v>33</v>
      </c>
    </row>
    <row r="4" spans="2:13" ht="15" customHeight="1" x14ac:dyDescent="0.25"/>
    <row r="5" spans="2:13" ht="15" customHeight="1" thickBot="1" x14ac:dyDescent="0.3">
      <c r="B5" s="9" t="s">
        <v>319</v>
      </c>
    </row>
    <row r="6" spans="2:13" ht="15" customHeight="1" thickBot="1" x14ac:dyDescent="0.3">
      <c r="B6" s="255" t="s">
        <v>150</v>
      </c>
      <c r="C6" s="395" t="s">
        <v>320</v>
      </c>
      <c r="D6" s="395"/>
      <c r="E6" s="395"/>
      <c r="F6" s="395"/>
      <c r="G6" s="395"/>
      <c r="H6" s="395"/>
      <c r="I6" s="395"/>
      <c r="J6" s="395"/>
      <c r="K6" s="395"/>
      <c r="L6" s="395"/>
      <c r="M6" s="396"/>
    </row>
    <row r="7" spans="2:13" ht="15" customHeight="1" thickBot="1" x14ac:dyDescent="0.3">
      <c r="B7" s="256"/>
      <c r="C7" s="254" t="s">
        <v>308</v>
      </c>
      <c r="D7" s="169" t="s">
        <v>309</v>
      </c>
      <c r="E7" s="169" t="s">
        <v>310</v>
      </c>
      <c r="F7" s="169" t="s">
        <v>311</v>
      </c>
      <c r="G7" s="169" t="s">
        <v>312</v>
      </c>
      <c r="H7" s="169" t="s">
        <v>313</v>
      </c>
      <c r="I7" s="169" t="s">
        <v>314</v>
      </c>
      <c r="J7" s="169" t="s">
        <v>315</v>
      </c>
      <c r="K7" s="169" t="s">
        <v>316</v>
      </c>
      <c r="L7" s="245" t="s">
        <v>317</v>
      </c>
      <c r="M7" s="246" t="s">
        <v>318</v>
      </c>
    </row>
    <row r="8" spans="2:13" ht="15" customHeight="1" thickBot="1" x14ac:dyDescent="0.3">
      <c r="B8" s="244" t="s">
        <v>227</v>
      </c>
      <c r="C8" s="283">
        <v>20000</v>
      </c>
      <c r="D8" s="284">
        <v>29000</v>
      </c>
      <c r="E8" s="284">
        <v>35000</v>
      </c>
      <c r="F8" s="284"/>
      <c r="G8" s="284"/>
      <c r="H8" s="284"/>
      <c r="I8" s="284"/>
      <c r="J8" s="284"/>
      <c r="K8" s="284"/>
      <c r="L8" s="285"/>
      <c r="M8" s="320">
        <f>IF(SUM(C8:L8)=0,0,AVERAGE(C8:L8))</f>
        <v>28000</v>
      </c>
    </row>
    <row r="9" spans="2:13" ht="15" customHeight="1" x14ac:dyDescent="0.25">
      <c r="B9" s="241" t="s">
        <v>228</v>
      </c>
      <c r="C9" s="283"/>
      <c r="D9" s="284"/>
      <c r="E9" s="284"/>
      <c r="F9" s="284"/>
      <c r="G9" s="284"/>
      <c r="H9" s="284"/>
      <c r="I9" s="284"/>
      <c r="J9" s="284"/>
      <c r="K9" s="284"/>
      <c r="L9" s="285"/>
      <c r="M9" s="320">
        <f t="shared" ref="M9:M23" si="0">IF(SUM(C9:L9)=0,0,AVERAGE(C9:L9))</f>
        <v>0</v>
      </c>
    </row>
    <row r="10" spans="2:13" ht="15" customHeight="1" x14ac:dyDescent="0.25">
      <c r="B10" s="23" t="s">
        <v>34</v>
      </c>
      <c r="C10" s="283"/>
      <c r="D10" s="284"/>
      <c r="E10" s="284"/>
      <c r="F10" s="284"/>
      <c r="G10" s="284"/>
      <c r="H10" s="284"/>
      <c r="I10" s="284"/>
      <c r="J10" s="284"/>
      <c r="K10" s="284"/>
      <c r="L10" s="285"/>
      <c r="M10" s="320">
        <f t="shared" si="0"/>
        <v>0</v>
      </c>
    </row>
    <row r="11" spans="2:13" ht="15" customHeight="1" x14ac:dyDescent="0.25">
      <c r="B11" s="23" t="s">
        <v>229</v>
      </c>
      <c r="C11" s="283">
        <v>19000</v>
      </c>
      <c r="D11" s="284">
        <v>21000</v>
      </c>
      <c r="E11" s="284">
        <v>20000</v>
      </c>
      <c r="F11" s="284">
        <v>23000</v>
      </c>
      <c r="G11" s="284"/>
      <c r="H11" s="284"/>
      <c r="I11" s="284"/>
      <c r="J11" s="284"/>
      <c r="K11" s="284"/>
      <c r="L11" s="285"/>
      <c r="M11" s="320">
        <f t="shared" si="0"/>
        <v>20750</v>
      </c>
    </row>
    <row r="12" spans="2:13" ht="15" customHeight="1" x14ac:dyDescent="0.25">
      <c r="B12" s="23" t="s">
        <v>258</v>
      </c>
      <c r="C12" s="283"/>
      <c r="D12" s="284"/>
      <c r="E12" s="284"/>
      <c r="F12" s="284"/>
      <c r="G12" s="284"/>
      <c r="H12" s="284"/>
      <c r="I12" s="284"/>
      <c r="J12" s="284"/>
      <c r="K12" s="284"/>
      <c r="L12" s="285"/>
      <c r="M12" s="320">
        <f t="shared" si="0"/>
        <v>0</v>
      </c>
    </row>
    <row r="13" spans="2:13" ht="15" customHeight="1" x14ac:dyDescent="0.25">
      <c r="B13" s="23" t="s">
        <v>259</v>
      </c>
      <c r="C13" s="286"/>
      <c r="D13" s="287"/>
      <c r="E13" s="287"/>
      <c r="F13" s="287"/>
      <c r="G13" s="287"/>
      <c r="H13" s="287"/>
      <c r="I13" s="287"/>
      <c r="J13" s="287"/>
      <c r="K13" s="287"/>
      <c r="L13" s="288"/>
      <c r="M13" s="320">
        <f t="shared" si="0"/>
        <v>0</v>
      </c>
    </row>
    <row r="14" spans="2:13" ht="15" customHeight="1" x14ac:dyDescent="0.25">
      <c r="B14" s="23" t="s">
        <v>230</v>
      </c>
      <c r="C14" s="286"/>
      <c r="D14" s="287"/>
      <c r="E14" s="287"/>
      <c r="F14" s="287"/>
      <c r="G14" s="287"/>
      <c r="H14" s="287"/>
      <c r="I14" s="287"/>
      <c r="J14" s="287"/>
      <c r="K14" s="287"/>
      <c r="L14" s="288"/>
      <c r="M14" s="320">
        <f t="shared" si="0"/>
        <v>0</v>
      </c>
    </row>
    <row r="15" spans="2:13" ht="15" customHeight="1" x14ac:dyDescent="0.25">
      <c r="B15" s="23" t="s">
        <v>231</v>
      </c>
      <c r="C15" s="289"/>
      <c r="D15" s="290"/>
      <c r="E15" s="290"/>
      <c r="F15" s="290"/>
      <c r="G15" s="290"/>
      <c r="H15" s="290"/>
      <c r="I15" s="290"/>
      <c r="J15" s="290"/>
      <c r="K15" s="290"/>
      <c r="L15" s="291"/>
      <c r="M15" s="320">
        <f t="shared" si="0"/>
        <v>0</v>
      </c>
    </row>
    <row r="16" spans="2:13" ht="15" customHeight="1" x14ac:dyDescent="0.25">
      <c r="B16" s="23" t="s">
        <v>232</v>
      </c>
      <c r="C16" s="289"/>
      <c r="D16" s="290"/>
      <c r="E16" s="290"/>
      <c r="F16" s="290"/>
      <c r="G16" s="290"/>
      <c r="H16" s="290"/>
      <c r="I16" s="290"/>
      <c r="J16" s="290"/>
      <c r="K16" s="290"/>
      <c r="L16" s="291"/>
      <c r="M16" s="320">
        <f t="shared" si="0"/>
        <v>0</v>
      </c>
    </row>
    <row r="17" spans="2:13" ht="15" customHeight="1" x14ac:dyDescent="0.25">
      <c r="B17" s="23" t="s">
        <v>233</v>
      </c>
      <c r="C17" s="289"/>
      <c r="D17" s="290"/>
      <c r="E17" s="290"/>
      <c r="F17" s="290"/>
      <c r="G17" s="290"/>
      <c r="H17" s="290"/>
      <c r="I17" s="290"/>
      <c r="J17" s="290"/>
      <c r="K17" s="290"/>
      <c r="L17" s="291"/>
      <c r="M17" s="320">
        <f t="shared" si="0"/>
        <v>0</v>
      </c>
    </row>
    <row r="18" spans="2:13" ht="15" customHeight="1" x14ac:dyDescent="0.25">
      <c r="B18" s="23" t="s">
        <v>260</v>
      </c>
      <c r="C18" s="289"/>
      <c r="D18" s="290"/>
      <c r="E18" s="290"/>
      <c r="F18" s="290"/>
      <c r="G18" s="290"/>
      <c r="H18" s="290"/>
      <c r="I18" s="290"/>
      <c r="J18" s="290"/>
      <c r="K18" s="290"/>
      <c r="L18" s="291"/>
      <c r="M18" s="320">
        <f t="shared" si="0"/>
        <v>0</v>
      </c>
    </row>
    <row r="19" spans="2:13" ht="15" customHeight="1" x14ac:dyDescent="0.25">
      <c r="B19" s="23" t="s">
        <v>261</v>
      </c>
      <c r="C19" s="289"/>
      <c r="D19" s="290"/>
      <c r="E19" s="290"/>
      <c r="F19" s="290"/>
      <c r="G19" s="290"/>
      <c r="H19" s="290"/>
      <c r="I19" s="290"/>
      <c r="J19" s="290"/>
      <c r="K19" s="290"/>
      <c r="L19" s="291"/>
      <c r="M19" s="320">
        <f t="shared" si="0"/>
        <v>0</v>
      </c>
    </row>
    <row r="20" spans="2:13" ht="15" customHeight="1" x14ac:dyDescent="0.25">
      <c r="B20" s="242" t="s">
        <v>234</v>
      </c>
      <c r="C20" s="292"/>
      <c r="D20" s="290"/>
      <c r="E20" s="290"/>
      <c r="F20" s="290"/>
      <c r="G20" s="290"/>
      <c r="H20" s="290"/>
      <c r="I20" s="290"/>
      <c r="J20" s="290"/>
      <c r="K20" s="290"/>
      <c r="L20" s="291"/>
      <c r="M20" s="320">
        <f t="shared" si="0"/>
        <v>0</v>
      </c>
    </row>
    <row r="21" spans="2:13" ht="15" customHeight="1" x14ac:dyDescent="0.25">
      <c r="B21" s="242" t="s">
        <v>234</v>
      </c>
      <c r="C21" s="293"/>
      <c r="D21" s="287"/>
      <c r="E21" s="287"/>
      <c r="F21" s="287"/>
      <c r="G21" s="287"/>
      <c r="H21" s="287"/>
      <c r="I21" s="287"/>
      <c r="J21" s="287"/>
      <c r="K21" s="287"/>
      <c r="L21" s="288"/>
      <c r="M21" s="320">
        <f t="shared" si="0"/>
        <v>0</v>
      </c>
    </row>
    <row r="22" spans="2:13" ht="15" customHeight="1" x14ac:dyDescent="0.25">
      <c r="B22" s="242" t="s">
        <v>234</v>
      </c>
      <c r="C22" s="293"/>
      <c r="D22" s="287"/>
      <c r="E22" s="287"/>
      <c r="F22" s="287"/>
      <c r="G22" s="287"/>
      <c r="H22" s="287"/>
      <c r="I22" s="287"/>
      <c r="J22" s="287"/>
      <c r="K22" s="287"/>
      <c r="L22" s="288"/>
      <c r="M22" s="320">
        <f t="shared" si="0"/>
        <v>0</v>
      </c>
    </row>
    <row r="23" spans="2:13" ht="15" customHeight="1" x14ac:dyDescent="0.25">
      <c r="B23" s="242" t="s">
        <v>234</v>
      </c>
      <c r="C23" s="293"/>
      <c r="D23" s="287"/>
      <c r="E23" s="287"/>
      <c r="F23" s="287"/>
      <c r="G23" s="287"/>
      <c r="H23" s="287"/>
      <c r="I23" s="287"/>
      <c r="J23" s="287"/>
      <c r="K23" s="287"/>
      <c r="L23" s="288"/>
      <c r="M23" s="320">
        <f t="shared" si="0"/>
        <v>0</v>
      </c>
    </row>
    <row r="24" spans="2:13" ht="15" customHeight="1" x14ac:dyDescent="0.25">
      <c r="B24" s="242" t="s">
        <v>234</v>
      </c>
      <c r="C24" s="293"/>
      <c r="D24" s="287"/>
      <c r="E24" s="287"/>
      <c r="F24" s="287"/>
      <c r="G24" s="287"/>
      <c r="H24" s="287"/>
      <c r="I24" s="287"/>
      <c r="J24" s="287"/>
      <c r="K24" s="287"/>
      <c r="L24" s="288"/>
      <c r="M24" s="320">
        <f>IF(SUM(C24:L24)=0,0,AVERAGE(C24:L24))</f>
        <v>0</v>
      </c>
    </row>
    <row r="25" spans="2:13" ht="15" customHeight="1" thickBot="1" x14ac:dyDescent="0.3">
      <c r="B25" s="243" t="s">
        <v>169</v>
      </c>
      <c r="C25" s="293"/>
      <c r="D25" s="287"/>
      <c r="E25" s="287"/>
      <c r="F25" s="287"/>
      <c r="G25" s="287"/>
      <c r="H25" s="287"/>
      <c r="I25" s="287"/>
      <c r="J25" s="287"/>
      <c r="K25" s="287"/>
      <c r="L25" s="288"/>
      <c r="M25" s="320">
        <f>IF(SUM(C25:L25)=0,0,AVERAGE(C25:L25))</f>
        <v>0</v>
      </c>
    </row>
    <row r="26" spans="2:13" ht="15" customHeight="1" x14ac:dyDescent="0.25">
      <c r="B26" s="65"/>
    </row>
    <row r="27" spans="2:13" ht="15" customHeight="1" thickBot="1" x14ac:dyDescent="0.3">
      <c r="B27" s="9" t="s">
        <v>336</v>
      </c>
    </row>
    <row r="28" spans="2:13" ht="15" customHeight="1" thickBot="1" x14ac:dyDescent="0.35">
      <c r="B28" s="397" t="s">
        <v>150</v>
      </c>
      <c r="C28" s="394" t="s">
        <v>321</v>
      </c>
      <c r="D28" s="395"/>
      <c r="E28" s="395"/>
      <c r="F28" s="395"/>
      <c r="G28" s="395"/>
      <c r="H28" s="395"/>
      <c r="I28" s="395"/>
      <c r="J28" s="395"/>
      <c r="K28" s="395"/>
      <c r="L28" s="395"/>
      <c r="M28" s="396"/>
    </row>
    <row r="29" spans="2:13" ht="15" customHeight="1" thickBot="1" x14ac:dyDescent="0.35">
      <c r="B29" s="398"/>
      <c r="C29" s="169" t="s">
        <v>308</v>
      </c>
      <c r="D29" s="169" t="s">
        <v>309</v>
      </c>
      <c r="E29" s="169" t="s">
        <v>310</v>
      </c>
      <c r="F29" s="169" t="s">
        <v>311</v>
      </c>
      <c r="G29" s="169" t="s">
        <v>312</v>
      </c>
      <c r="H29" s="169" t="s">
        <v>313</v>
      </c>
      <c r="I29" s="169" t="s">
        <v>314</v>
      </c>
      <c r="J29" s="169" t="s">
        <v>315</v>
      </c>
      <c r="K29" s="169" t="s">
        <v>316</v>
      </c>
      <c r="L29" s="245" t="s">
        <v>317</v>
      </c>
      <c r="M29" s="246" t="s">
        <v>322</v>
      </c>
    </row>
    <row r="30" spans="2:13" ht="15" customHeight="1" x14ac:dyDescent="0.25">
      <c r="B30" s="23" t="str">
        <f>B8</f>
        <v>Medical Officer</v>
      </c>
      <c r="C30" s="294">
        <v>0.05</v>
      </c>
      <c r="D30" s="295">
        <v>0.1</v>
      </c>
      <c r="E30" s="295">
        <v>0.12</v>
      </c>
      <c r="F30" s="295"/>
      <c r="G30" s="295"/>
      <c r="H30" s="295"/>
      <c r="I30" s="295"/>
      <c r="J30" s="295"/>
      <c r="K30" s="295"/>
      <c r="L30" s="296"/>
      <c r="M30" s="249">
        <f>IF(SUM(C30:L30)=0,0,AVERAGE(C30:L30))</f>
        <v>9.0000000000000011E-2</v>
      </c>
    </row>
    <row r="31" spans="2:13" ht="15" customHeight="1" x14ac:dyDescent="0.25">
      <c r="B31" s="23" t="str">
        <f t="shared" ref="B31:B47" si="1">B9</f>
        <v>Assistant Medical Officer</v>
      </c>
      <c r="C31" s="294"/>
      <c r="D31" s="295"/>
      <c r="E31" s="295"/>
      <c r="F31" s="295"/>
      <c r="G31" s="295"/>
      <c r="H31" s="295"/>
      <c r="I31" s="295"/>
      <c r="J31" s="295"/>
      <c r="K31" s="295"/>
      <c r="L31" s="296"/>
      <c r="M31" s="249">
        <f t="shared" ref="M31:M46" si="2">IF(SUM(C31:L31)=0,0,AVERAGE(C31:L31))</f>
        <v>0</v>
      </c>
    </row>
    <row r="32" spans="2:13" ht="15" customHeight="1" x14ac:dyDescent="0.25">
      <c r="B32" s="23" t="str">
        <f t="shared" si="1"/>
        <v>Clinical officer</v>
      </c>
      <c r="C32" s="294"/>
      <c r="D32" s="295"/>
      <c r="E32" s="295"/>
      <c r="F32" s="295"/>
      <c r="G32" s="295"/>
      <c r="H32" s="295"/>
      <c r="I32" s="295"/>
      <c r="J32" s="295"/>
      <c r="K32" s="295"/>
      <c r="L32" s="296"/>
      <c r="M32" s="249">
        <f t="shared" si="2"/>
        <v>0</v>
      </c>
    </row>
    <row r="33" spans="2:13" ht="15" customHeight="1" x14ac:dyDescent="0.3">
      <c r="B33" s="23" t="str">
        <f t="shared" si="1"/>
        <v>Assistant Clinical Officer</v>
      </c>
      <c r="C33" s="294">
        <v>0.2</v>
      </c>
      <c r="D33" s="295">
        <v>0.25</v>
      </c>
      <c r="E33" s="295">
        <v>0.27</v>
      </c>
      <c r="F33" s="295">
        <v>0.33</v>
      </c>
      <c r="G33" s="295"/>
      <c r="H33" s="295"/>
      <c r="I33" s="295"/>
      <c r="J33" s="295"/>
      <c r="K33" s="295"/>
      <c r="L33" s="296"/>
      <c r="M33" s="249">
        <f t="shared" si="2"/>
        <v>0.26250000000000001</v>
      </c>
    </row>
    <row r="34" spans="2:13" ht="15" customHeight="1" x14ac:dyDescent="0.3">
      <c r="B34" s="23" t="str">
        <f t="shared" si="1"/>
        <v xml:space="preserve">Nurse </v>
      </c>
      <c r="C34" s="294"/>
      <c r="D34" s="295"/>
      <c r="E34" s="295"/>
      <c r="F34" s="295"/>
      <c r="G34" s="295"/>
      <c r="H34" s="295"/>
      <c r="I34" s="295"/>
      <c r="J34" s="295"/>
      <c r="K34" s="295"/>
      <c r="L34" s="296"/>
      <c r="M34" s="249">
        <f t="shared" si="2"/>
        <v>0</v>
      </c>
    </row>
    <row r="35" spans="2:13" ht="15" customHeight="1" x14ac:dyDescent="0.3">
      <c r="B35" s="23" t="str">
        <f t="shared" si="1"/>
        <v>Medical  Attendant</v>
      </c>
      <c r="C35" s="297"/>
      <c r="D35" s="298"/>
      <c r="E35" s="298"/>
      <c r="F35" s="298"/>
      <c r="G35" s="298"/>
      <c r="H35" s="298"/>
      <c r="I35" s="298"/>
      <c r="J35" s="298"/>
      <c r="K35" s="298"/>
      <c r="L35" s="299"/>
      <c r="M35" s="249">
        <f t="shared" si="2"/>
        <v>0</v>
      </c>
    </row>
    <row r="36" spans="2:13" ht="15" customHeight="1" x14ac:dyDescent="0.3">
      <c r="B36" s="23" t="str">
        <f t="shared" si="1"/>
        <v>Social Welfare Officer</v>
      </c>
      <c r="C36" s="297"/>
      <c r="D36" s="298"/>
      <c r="E36" s="298"/>
      <c r="F36" s="298"/>
      <c r="G36" s="298"/>
      <c r="H36" s="298"/>
      <c r="I36" s="298"/>
      <c r="J36" s="298"/>
      <c r="K36" s="298"/>
      <c r="L36" s="299"/>
      <c r="M36" s="249">
        <f t="shared" si="2"/>
        <v>0</v>
      </c>
    </row>
    <row r="37" spans="2:13" ht="15" customHeight="1" x14ac:dyDescent="0.3">
      <c r="B37" s="23" t="str">
        <f t="shared" si="1"/>
        <v>Clinical Dentist</v>
      </c>
      <c r="C37" s="300"/>
      <c r="D37" s="301"/>
      <c r="E37" s="301"/>
      <c r="F37" s="301"/>
      <c r="G37" s="301"/>
      <c r="H37" s="301"/>
      <c r="I37" s="301"/>
      <c r="J37" s="301"/>
      <c r="K37" s="301"/>
      <c r="L37" s="302"/>
      <c r="M37" s="249">
        <f t="shared" si="2"/>
        <v>0</v>
      </c>
    </row>
    <row r="38" spans="2:13" ht="15" customHeight="1" x14ac:dyDescent="0.3">
      <c r="B38" s="23" t="str">
        <f t="shared" si="1"/>
        <v>Dental Therapist</v>
      </c>
      <c r="C38" s="300"/>
      <c r="D38" s="301"/>
      <c r="E38" s="301"/>
      <c r="F38" s="301"/>
      <c r="G38" s="301"/>
      <c r="H38" s="301"/>
      <c r="I38" s="301"/>
      <c r="J38" s="301"/>
      <c r="K38" s="301"/>
      <c r="L38" s="302"/>
      <c r="M38" s="249">
        <f t="shared" si="2"/>
        <v>0</v>
      </c>
    </row>
    <row r="39" spans="2:13" ht="15" customHeight="1" x14ac:dyDescent="0.3">
      <c r="B39" s="23" t="str">
        <f t="shared" si="1"/>
        <v>Pharmacist Technician</v>
      </c>
      <c r="C39" s="300"/>
      <c r="D39" s="301"/>
      <c r="E39" s="301"/>
      <c r="F39" s="301"/>
      <c r="G39" s="301"/>
      <c r="H39" s="301"/>
      <c r="I39" s="301"/>
      <c r="J39" s="301"/>
      <c r="K39" s="301"/>
      <c r="L39" s="302"/>
      <c r="M39" s="249">
        <f t="shared" si="2"/>
        <v>0</v>
      </c>
    </row>
    <row r="40" spans="2:13" ht="15" customHeight="1" x14ac:dyDescent="0.3">
      <c r="B40" s="23" t="str">
        <f t="shared" si="1"/>
        <v>Lab technician</v>
      </c>
      <c r="C40" s="300"/>
      <c r="D40" s="301"/>
      <c r="E40" s="301"/>
      <c r="F40" s="301"/>
      <c r="G40" s="301"/>
      <c r="H40" s="301"/>
      <c r="I40" s="301"/>
      <c r="J40" s="301"/>
      <c r="K40" s="301"/>
      <c r="L40" s="302"/>
      <c r="M40" s="249">
        <f t="shared" si="2"/>
        <v>0</v>
      </c>
    </row>
    <row r="41" spans="2:13" ht="15" customHeight="1" x14ac:dyDescent="0.3">
      <c r="B41" s="23" t="str">
        <f t="shared" si="1"/>
        <v>Lab Assistant</v>
      </c>
      <c r="C41" s="300"/>
      <c r="D41" s="301"/>
      <c r="E41" s="301"/>
      <c r="F41" s="301"/>
      <c r="G41" s="301"/>
      <c r="H41" s="301"/>
      <c r="I41" s="301"/>
      <c r="J41" s="301"/>
      <c r="K41" s="301"/>
      <c r="L41" s="302"/>
      <c r="M41" s="249">
        <f t="shared" si="2"/>
        <v>0</v>
      </c>
    </row>
    <row r="42" spans="2:13" ht="15" customHeight="1" x14ac:dyDescent="0.3">
      <c r="B42" s="242" t="str">
        <f t="shared" si="1"/>
        <v>Other (Please describe):</v>
      </c>
      <c r="C42" s="303"/>
      <c r="D42" s="301"/>
      <c r="E42" s="301"/>
      <c r="F42" s="301"/>
      <c r="G42" s="301"/>
      <c r="H42" s="301"/>
      <c r="I42" s="301"/>
      <c r="J42" s="301"/>
      <c r="K42" s="301"/>
      <c r="L42" s="302"/>
      <c r="M42" s="249">
        <f t="shared" si="2"/>
        <v>0</v>
      </c>
    </row>
    <row r="43" spans="2:13" ht="15" customHeight="1" x14ac:dyDescent="0.3">
      <c r="B43" s="242" t="str">
        <f t="shared" si="1"/>
        <v>Other (Please describe):</v>
      </c>
      <c r="C43" s="304"/>
      <c r="D43" s="298"/>
      <c r="E43" s="298"/>
      <c r="F43" s="298"/>
      <c r="G43" s="298"/>
      <c r="H43" s="298"/>
      <c r="I43" s="298"/>
      <c r="J43" s="298"/>
      <c r="K43" s="298"/>
      <c r="L43" s="299"/>
      <c r="M43" s="249">
        <f t="shared" si="2"/>
        <v>0</v>
      </c>
    </row>
    <row r="44" spans="2:13" ht="15" customHeight="1" x14ac:dyDescent="0.3">
      <c r="B44" s="242" t="str">
        <f t="shared" si="1"/>
        <v>Other (Please describe):</v>
      </c>
      <c r="C44" s="304"/>
      <c r="D44" s="298"/>
      <c r="E44" s="298"/>
      <c r="F44" s="298"/>
      <c r="G44" s="298"/>
      <c r="H44" s="298"/>
      <c r="I44" s="298"/>
      <c r="J44" s="298"/>
      <c r="K44" s="298"/>
      <c r="L44" s="299"/>
      <c r="M44" s="249">
        <f t="shared" si="2"/>
        <v>0</v>
      </c>
    </row>
    <row r="45" spans="2:13" ht="15" customHeight="1" x14ac:dyDescent="0.3">
      <c r="B45" s="242" t="str">
        <f t="shared" si="1"/>
        <v>Other (Please describe):</v>
      </c>
      <c r="C45" s="304"/>
      <c r="D45" s="298"/>
      <c r="E45" s="298"/>
      <c r="F45" s="298"/>
      <c r="G45" s="298"/>
      <c r="H45" s="298"/>
      <c r="I45" s="298"/>
      <c r="J45" s="298"/>
      <c r="K45" s="298"/>
      <c r="L45" s="299"/>
      <c r="M45" s="249">
        <f t="shared" si="2"/>
        <v>0</v>
      </c>
    </row>
    <row r="46" spans="2:13" ht="15" customHeight="1" x14ac:dyDescent="0.3">
      <c r="B46" s="242" t="str">
        <f t="shared" si="1"/>
        <v>Other (Please describe):</v>
      </c>
      <c r="C46" s="304"/>
      <c r="D46" s="298"/>
      <c r="E46" s="298"/>
      <c r="F46" s="298"/>
      <c r="G46" s="298"/>
      <c r="H46" s="298"/>
      <c r="I46" s="298"/>
      <c r="J46" s="298"/>
      <c r="K46" s="298"/>
      <c r="L46" s="299"/>
      <c r="M46" s="249">
        <f t="shared" si="2"/>
        <v>0</v>
      </c>
    </row>
    <row r="47" spans="2:13" ht="15" customHeight="1" thickBot="1" x14ac:dyDescent="0.35">
      <c r="B47" s="243" t="str">
        <f t="shared" si="1"/>
        <v>Other (Please describe)</v>
      </c>
      <c r="C47" s="304"/>
      <c r="D47" s="298"/>
      <c r="E47" s="298"/>
      <c r="F47" s="298"/>
      <c r="G47" s="298"/>
      <c r="H47" s="298"/>
      <c r="I47" s="298"/>
      <c r="J47" s="298"/>
      <c r="K47" s="298"/>
      <c r="L47" s="299"/>
      <c r="M47" s="249">
        <f t="shared" ref="M47" si="3">IF(SUM(C47:L47)=0,0,AVERAGE(C47:L47))</f>
        <v>0</v>
      </c>
    </row>
    <row r="48" spans="2:13" ht="15" customHeight="1" x14ac:dyDescent="0.3">
      <c r="B48" s="252"/>
    </row>
    <row r="49" spans="2:7" ht="15" customHeight="1" x14ac:dyDescent="0.3">
      <c r="B49" s="252"/>
    </row>
    <row r="50" spans="2:7" ht="15" thickBot="1" x14ac:dyDescent="0.35">
      <c r="B50" s="9" t="s">
        <v>323</v>
      </c>
    </row>
    <row r="51" spans="2:7" s="2" customFormat="1" ht="64.2" customHeight="1" thickBot="1" x14ac:dyDescent="0.35">
      <c r="B51" s="201" t="s">
        <v>150</v>
      </c>
      <c r="C51" s="169" t="s">
        <v>207</v>
      </c>
      <c r="D51" s="170" t="s">
        <v>206</v>
      </c>
      <c r="E51" s="169" t="s">
        <v>151</v>
      </c>
      <c r="F51" s="172" t="s">
        <v>304</v>
      </c>
      <c r="G51" s="118"/>
    </row>
    <row r="52" spans="2:7" s="2" customFormat="1" x14ac:dyDescent="0.3">
      <c r="B52" s="23" t="str">
        <f>B8</f>
        <v>Medical Officer</v>
      </c>
      <c r="C52" s="317">
        <f t="shared" ref="C52:C69" si="4">M8</f>
        <v>28000</v>
      </c>
      <c r="D52" s="250">
        <f t="shared" ref="D52:D69" si="5">M30</f>
        <v>9.0000000000000011E-2</v>
      </c>
      <c r="E52" s="247">
        <f t="shared" ref="E52:E69" si="6">COUNT(C8:L8)</f>
        <v>3</v>
      </c>
      <c r="F52" s="318">
        <f>E52*C52*D52</f>
        <v>7560.0000000000009</v>
      </c>
    </row>
    <row r="53" spans="2:7" s="2" customFormat="1" x14ac:dyDescent="0.3">
      <c r="B53" s="23" t="str">
        <f t="shared" ref="B53:B69" si="7">B9</f>
        <v>Assistant Medical Officer</v>
      </c>
      <c r="C53" s="317">
        <f t="shared" si="4"/>
        <v>0</v>
      </c>
      <c r="D53" s="250">
        <f t="shared" si="5"/>
        <v>0</v>
      </c>
      <c r="E53" s="247">
        <f t="shared" si="6"/>
        <v>0</v>
      </c>
      <c r="F53" s="318">
        <f t="shared" ref="F53:F68" si="8">E53*C53*D53</f>
        <v>0</v>
      </c>
    </row>
    <row r="54" spans="2:7" s="2" customFormat="1" x14ac:dyDescent="0.3">
      <c r="B54" s="23" t="str">
        <f t="shared" si="7"/>
        <v>Clinical officer</v>
      </c>
      <c r="C54" s="317">
        <f t="shared" si="4"/>
        <v>0</v>
      </c>
      <c r="D54" s="250">
        <f t="shared" si="5"/>
        <v>0</v>
      </c>
      <c r="E54" s="247">
        <f t="shared" si="6"/>
        <v>0</v>
      </c>
      <c r="F54" s="318">
        <f t="shared" si="8"/>
        <v>0</v>
      </c>
    </row>
    <row r="55" spans="2:7" s="2" customFormat="1" x14ac:dyDescent="0.3">
      <c r="B55" s="23" t="str">
        <f t="shared" si="7"/>
        <v>Assistant Clinical Officer</v>
      </c>
      <c r="C55" s="317">
        <f t="shared" si="4"/>
        <v>20750</v>
      </c>
      <c r="D55" s="250">
        <f t="shared" si="5"/>
        <v>0.26250000000000001</v>
      </c>
      <c r="E55" s="247">
        <f t="shared" si="6"/>
        <v>4</v>
      </c>
      <c r="F55" s="318">
        <f t="shared" si="8"/>
        <v>21787.5</v>
      </c>
    </row>
    <row r="56" spans="2:7" s="2" customFormat="1" x14ac:dyDescent="0.3">
      <c r="B56" s="23" t="str">
        <f t="shared" si="7"/>
        <v xml:space="preserve">Nurse </v>
      </c>
      <c r="C56" s="317">
        <f t="shared" si="4"/>
        <v>0</v>
      </c>
      <c r="D56" s="250">
        <f t="shared" si="5"/>
        <v>0</v>
      </c>
      <c r="E56" s="247">
        <f t="shared" si="6"/>
        <v>0</v>
      </c>
      <c r="F56" s="318">
        <f t="shared" si="8"/>
        <v>0</v>
      </c>
    </row>
    <row r="57" spans="2:7" s="2" customFormat="1" ht="15" customHeight="1" x14ac:dyDescent="0.3">
      <c r="B57" s="23" t="str">
        <f t="shared" si="7"/>
        <v>Medical  Attendant</v>
      </c>
      <c r="C57" s="317">
        <f t="shared" si="4"/>
        <v>0</v>
      </c>
      <c r="D57" s="250">
        <f t="shared" si="5"/>
        <v>0</v>
      </c>
      <c r="E57" s="247">
        <f t="shared" si="6"/>
        <v>0</v>
      </c>
      <c r="F57" s="318">
        <f t="shared" si="8"/>
        <v>0</v>
      </c>
    </row>
    <row r="58" spans="2:7" s="2" customFormat="1" ht="15" customHeight="1" x14ac:dyDescent="0.3">
      <c r="B58" s="23" t="str">
        <f t="shared" si="7"/>
        <v>Social Welfare Officer</v>
      </c>
      <c r="C58" s="317">
        <f t="shared" si="4"/>
        <v>0</v>
      </c>
      <c r="D58" s="250">
        <f t="shared" si="5"/>
        <v>0</v>
      </c>
      <c r="E58" s="247">
        <f t="shared" si="6"/>
        <v>0</v>
      </c>
      <c r="F58" s="318">
        <f t="shared" si="8"/>
        <v>0</v>
      </c>
    </row>
    <row r="59" spans="2:7" s="2" customFormat="1" ht="15" customHeight="1" x14ac:dyDescent="0.3">
      <c r="B59" s="23" t="str">
        <f t="shared" si="7"/>
        <v>Clinical Dentist</v>
      </c>
      <c r="C59" s="317">
        <f t="shared" si="4"/>
        <v>0</v>
      </c>
      <c r="D59" s="250">
        <f t="shared" si="5"/>
        <v>0</v>
      </c>
      <c r="E59" s="247">
        <f t="shared" si="6"/>
        <v>0</v>
      </c>
      <c r="F59" s="318">
        <f t="shared" si="8"/>
        <v>0</v>
      </c>
    </row>
    <row r="60" spans="2:7" s="2" customFormat="1" ht="15" customHeight="1" x14ac:dyDescent="0.3">
      <c r="B60" s="23" t="str">
        <f t="shared" si="7"/>
        <v>Dental Therapist</v>
      </c>
      <c r="C60" s="317">
        <f t="shared" si="4"/>
        <v>0</v>
      </c>
      <c r="D60" s="250">
        <f t="shared" si="5"/>
        <v>0</v>
      </c>
      <c r="E60" s="247">
        <f t="shared" si="6"/>
        <v>0</v>
      </c>
      <c r="F60" s="318">
        <f t="shared" si="8"/>
        <v>0</v>
      </c>
    </row>
    <row r="61" spans="2:7" s="2" customFormat="1" ht="15" customHeight="1" x14ac:dyDescent="0.3">
      <c r="B61" s="23" t="str">
        <f t="shared" si="7"/>
        <v>Pharmacist Technician</v>
      </c>
      <c r="C61" s="317">
        <f t="shared" si="4"/>
        <v>0</v>
      </c>
      <c r="D61" s="250">
        <f t="shared" si="5"/>
        <v>0</v>
      </c>
      <c r="E61" s="247">
        <f t="shared" si="6"/>
        <v>0</v>
      </c>
      <c r="F61" s="318">
        <f t="shared" si="8"/>
        <v>0</v>
      </c>
    </row>
    <row r="62" spans="2:7" s="2" customFormat="1" ht="15" customHeight="1" x14ac:dyDescent="0.3">
      <c r="B62" s="23" t="str">
        <f t="shared" si="7"/>
        <v>Lab technician</v>
      </c>
      <c r="C62" s="317">
        <f t="shared" si="4"/>
        <v>0</v>
      </c>
      <c r="D62" s="250">
        <f t="shared" si="5"/>
        <v>0</v>
      </c>
      <c r="E62" s="247">
        <f t="shared" si="6"/>
        <v>0</v>
      </c>
      <c r="F62" s="318">
        <f t="shared" si="8"/>
        <v>0</v>
      </c>
    </row>
    <row r="63" spans="2:7" s="2" customFormat="1" ht="15" customHeight="1" x14ac:dyDescent="0.3">
      <c r="B63" s="23" t="str">
        <f t="shared" si="7"/>
        <v>Lab Assistant</v>
      </c>
      <c r="C63" s="317">
        <f t="shared" si="4"/>
        <v>0</v>
      </c>
      <c r="D63" s="250">
        <f t="shared" si="5"/>
        <v>0</v>
      </c>
      <c r="E63" s="247">
        <f t="shared" si="6"/>
        <v>0</v>
      </c>
      <c r="F63" s="318">
        <f t="shared" si="8"/>
        <v>0</v>
      </c>
    </row>
    <row r="64" spans="2:7" s="2" customFormat="1" ht="15" customHeight="1" x14ac:dyDescent="0.3">
      <c r="B64" s="242" t="str">
        <f t="shared" si="7"/>
        <v>Other (Please describe):</v>
      </c>
      <c r="C64" s="317">
        <f t="shared" si="4"/>
        <v>0</v>
      </c>
      <c r="D64" s="250">
        <f t="shared" si="5"/>
        <v>0</v>
      </c>
      <c r="E64" s="247">
        <f t="shared" si="6"/>
        <v>0</v>
      </c>
      <c r="F64" s="318">
        <f t="shared" si="8"/>
        <v>0</v>
      </c>
    </row>
    <row r="65" spans="2:11" s="2" customFormat="1" ht="15" customHeight="1" x14ac:dyDescent="0.3">
      <c r="B65" s="242" t="str">
        <f t="shared" si="7"/>
        <v>Other (Please describe):</v>
      </c>
      <c r="C65" s="317">
        <f t="shared" si="4"/>
        <v>0</v>
      </c>
      <c r="D65" s="250">
        <f t="shared" si="5"/>
        <v>0</v>
      </c>
      <c r="E65" s="247">
        <f t="shared" si="6"/>
        <v>0</v>
      </c>
      <c r="F65" s="318">
        <f t="shared" si="8"/>
        <v>0</v>
      </c>
    </row>
    <row r="66" spans="2:11" s="2" customFormat="1" ht="15" customHeight="1" x14ac:dyDescent="0.3">
      <c r="B66" s="242" t="str">
        <f t="shared" si="7"/>
        <v>Other (Please describe):</v>
      </c>
      <c r="C66" s="317">
        <f t="shared" si="4"/>
        <v>0</v>
      </c>
      <c r="D66" s="250">
        <f t="shared" si="5"/>
        <v>0</v>
      </c>
      <c r="E66" s="247">
        <f t="shared" si="6"/>
        <v>0</v>
      </c>
      <c r="F66" s="318">
        <f t="shared" si="8"/>
        <v>0</v>
      </c>
    </row>
    <row r="67" spans="2:11" s="2" customFormat="1" ht="15" customHeight="1" x14ac:dyDescent="0.3">
      <c r="B67" s="242" t="str">
        <f t="shared" si="7"/>
        <v>Other (Please describe):</v>
      </c>
      <c r="C67" s="317">
        <f t="shared" si="4"/>
        <v>0</v>
      </c>
      <c r="D67" s="250">
        <f t="shared" si="5"/>
        <v>0</v>
      </c>
      <c r="E67" s="247">
        <f t="shared" si="6"/>
        <v>0</v>
      </c>
      <c r="F67" s="318">
        <f t="shared" si="8"/>
        <v>0</v>
      </c>
    </row>
    <row r="68" spans="2:11" s="2" customFormat="1" ht="15" customHeight="1" x14ac:dyDescent="0.3">
      <c r="B68" s="242" t="str">
        <f t="shared" si="7"/>
        <v>Other (Please describe):</v>
      </c>
      <c r="C68" s="317">
        <f t="shared" si="4"/>
        <v>0</v>
      </c>
      <c r="D68" s="250">
        <f t="shared" si="5"/>
        <v>0</v>
      </c>
      <c r="E68" s="247">
        <f t="shared" si="6"/>
        <v>0</v>
      </c>
      <c r="F68" s="318">
        <f t="shared" si="8"/>
        <v>0</v>
      </c>
    </row>
    <row r="69" spans="2:11" s="2" customFormat="1" ht="15" thickBot="1" x14ac:dyDescent="0.35">
      <c r="B69" s="243" t="str">
        <f t="shared" si="7"/>
        <v>Other (Please describe)</v>
      </c>
      <c r="C69" s="317">
        <f t="shared" si="4"/>
        <v>0</v>
      </c>
      <c r="D69" s="250">
        <f t="shared" si="5"/>
        <v>0</v>
      </c>
      <c r="E69" s="247">
        <f t="shared" si="6"/>
        <v>0</v>
      </c>
      <c r="F69" s="318">
        <f t="shared" ref="F69" si="9">E69*C69*D69</f>
        <v>0</v>
      </c>
    </row>
    <row r="70" spans="2:11" s="11" customFormat="1" ht="15" thickBot="1" x14ac:dyDescent="0.35">
      <c r="B70" s="253" t="s">
        <v>31</v>
      </c>
      <c r="C70" s="251"/>
      <c r="D70" s="117"/>
      <c r="E70" s="248">
        <f>SUM(E52:E68)</f>
        <v>7</v>
      </c>
      <c r="F70" s="319">
        <f>SUM(F52:F68)</f>
        <v>29347.5</v>
      </c>
    </row>
    <row r="71" spans="2:11" s="2" customFormat="1" ht="39" customHeight="1" thickBot="1" x14ac:dyDescent="0.35">
      <c r="B71" s="79" t="s">
        <v>219</v>
      </c>
      <c r="C71" s="79"/>
    </row>
    <row r="72" spans="2:11" s="2" customFormat="1" ht="43.95" customHeight="1" thickBot="1" x14ac:dyDescent="0.35">
      <c r="B72" s="173" t="s">
        <v>150</v>
      </c>
      <c r="C72" s="156" t="s">
        <v>283</v>
      </c>
      <c r="D72" s="156" t="s">
        <v>99</v>
      </c>
      <c r="E72" s="156" t="s">
        <v>87</v>
      </c>
      <c r="F72" s="156" t="s">
        <v>90</v>
      </c>
      <c r="G72" s="156" t="s">
        <v>208</v>
      </c>
      <c r="H72" s="156" t="s">
        <v>209</v>
      </c>
      <c r="I72" s="156" t="s">
        <v>89</v>
      </c>
      <c r="J72" s="156" t="s">
        <v>210</v>
      </c>
      <c r="K72" s="227" t="s">
        <v>216</v>
      </c>
    </row>
    <row r="73" spans="2:11" s="2" customFormat="1" x14ac:dyDescent="0.3">
      <c r="B73" s="21" t="str">
        <f>B52</f>
        <v>Medical Officer</v>
      </c>
      <c r="C73" s="305">
        <v>27</v>
      </c>
      <c r="D73" s="306"/>
      <c r="E73" s="305"/>
      <c r="F73" s="306"/>
      <c r="G73" s="305"/>
      <c r="H73" s="307"/>
      <c r="I73" s="306"/>
      <c r="J73" s="305"/>
      <c r="K73" s="315">
        <f>SUM(C73:J73)</f>
        <v>27</v>
      </c>
    </row>
    <row r="74" spans="2:11" s="2" customFormat="1" x14ac:dyDescent="0.3">
      <c r="B74" s="21" t="str">
        <f>B53</f>
        <v>Assistant Medical Officer</v>
      </c>
      <c r="C74" s="308"/>
      <c r="D74" s="306"/>
      <c r="E74" s="308"/>
      <c r="F74" s="306"/>
      <c r="G74" s="308"/>
      <c r="H74" s="307"/>
      <c r="I74" s="306"/>
      <c r="J74" s="308"/>
      <c r="K74" s="315">
        <f t="shared" ref="K74:K85" si="10">SUM(C74:J74)</f>
        <v>0</v>
      </c>
    </row>
    <row r="75" spans="2:11" s="2" customFormat="1" x14ac:dyDescent="0.3">
      <c r="B75" s="21" t="str">
        <f t="shared" ref="B75:B89" si="11">B54</f>
        <v>Clinical officer</v>
      </c>
      <c r="C75" s="308"/>
      <c r="D75" s="306"/>
      <c r="E75" s="308"/>
      <c r="F75" s="306"/>
      <c r="G75" s="308"/>
      <c r="H75" s="307"/>
      <c r="I75" s="306"/>
      <c r="J75" s="308"/>
      <c r="K75" s="315">
        <f t="shared" si="10"/>
        <v>0</v>
      </c>
    </row>
    <row r="76" spans="2:11" s="2" customFormat="1" x14ac:dyDescent="0.3">
      <c r="B76" s="21" t="str">
        <f t="shared" si="11"/>
        <v>Assistant Clinical Officer</v>
      </c>
      <c r="C76" s="308">
        <v>30</v>
      </c>
      <c r="D76" s="306"/>
      <c r="E76" s="308"/>
      <c r="F76" s="306"/>
      <c r="G76" s="308"/>
      <c r="H76" s="307"/>
      <c r="I76" s="306"/>
      <c r="J76" s="308"/>
      <c r="K76" s="315">
        <f t="shared" si="10"/>
        <v>30</v>
      </c>
    </row>
    <row r="77" spans="2:11" s="2" customFormat="1" x14ac:dyDescent="0.3">
      <c r="B77" s="21" t="str">
        <f t="shared" si="11"/>
        <v xml:space="preserve">Nurse </v>
      </c>
      <c r="C77" s="308"/>
      <c r="D77" s="306"/>
      <c r="E77" s="308"/>
      <c r="F77" s="306"/>
      <c r="G77" s="308"/>
      <c r="H77" s="307"/>
      <c r="I77" s="306"/>
      <c r="J77" s="308"/>
      <c r="K77" s="315">
        <f t="shared" si="10"/>
        <v>0</v>
      </c>
    </row>
    <row r="78" spans="2:11" s="2" customFormat="1" x14ac:dyDescent="0.3">
      <c r="B78" s="21" t="str">
        <f t="shared" si="11"/>
        <v>Medical  Attendant</v>
      </c>
      <c r="C78" s="308"/>
      <c r="D78" s="306"/>
      <c r="E78" s="308"/>
      <c r="F78" s="306"/>
      <c r="G78" s="308"/>
      <c r="H78" s="307"/>
      <c r="I78" s="306"/>
      <c r="J78" s="308"/>
      <c r="K78" s="315">
        <f t="shared" si="10"/>
        <v>0</v>
      </c>
    </row>
    <row r="79" spans="2:11" s="2" customFormat="1" x14ac:dyDescent="0.3">
      <c r="B79" s="21" t="str">
        <f t="shared" si="11"/>
        <v>Social Welfare Officer</v>
      </c>
      <c r="C79" s="308"/>
      <c r="D79" s="306"/>
      <c r="E79" s="308"/>
      <c r="F79" s="306"/>
      <c r="G79" s="308"/>
      <c r="H79" s="307"/>
      <c r="I79" s="306"/>
      <c r="J79" s="308"/>
      <c r="K79" s="315">
        <f t="shared" si="10"/>
        <v>0</v>
      </c>
    </row>
    <row r="80" spans="2:11" s="2" customFormat="1" x14ac:dyDescent="0.3">
      <c r="B80" s="21" t="str">
        <f t="shared" si="11"/>
        <v>Clinical Dentist</v>
      </c>
      <c r="C80" s="308"/>
      <c r="D80" s="306"/>
      <c r="E80" s="308"/>
      <c r="F80" s="306"/>
      <c r="G80" s="308"/>
      <c r="H80" s="307"/>
      <c r="I80" s="306"/>
      <c r="J80" s="308"/>
      <c r="K80" s="315">
        <f t="shared" si="10"/>
        <v>0</v>
      </c>
    </row>
    <row r="81" spans="2:12" s="2" customFormat="1" x14ac:dyDescent="0.3">
      <c r="B81" s="21" t="str">
        <f t="shared" si="11"/>
        <v>Dental Therapist</v>
      </c>
      <c r="C81" s="308"/>
      <c r="D81" s="306"/>
      <c r="E81" s="308"/>
      <c r="F81" s="306"/>
      <c r="G81" s="308"/>
      <c r="H81" s="307"/>
      <c r="I81" s="306"/>
      <c r="J81" s="308"/>
      <c r="K81" s="315">
        <f t="shared" si="10"/>
        <v>0</v>
      </c>
    </row>
    <row r="82" spans="2:12" s="2" customFormat="1" x14ac:dyDescent="0.3">
      <c r="B82" s="21" t="str">
        <f t="shared" si="11"/>
        <v>Pharmacist Technician</v>
      </c>
      <c r="C82" s="308"/>
      <c r="D82" s="306"/>
      <c r="E82" s="308"/>
      <c r="F82" s="306"/>
      <c r="G82" s="308"/>
      <c r="H82" s="307"/>
      <c r="I82" s="306"/>
      <c r="J82" s="308"/>
      <c r="K82" s="315">
        <f t="shared" si="10"/>
        <v>0</v>
      </c>
    </row>
    <row r="83" spans="2:12" s="2" customFormat="1" x14ac:dyDescent="0.3">
      <c r="B83" s="21" t="str">
        <f t="shared" si="11"/>
        <v>Lab technician</v>
      </c>
      <c r="C83" s="308"/>
      <c r="D83" s="306"/>
      <c r="E83" s="308"/>
      <c r="F83" s="306"/>
      <c r="G83" s="308"/>
      <c r="H83" s="307"/>
      <c r="I83" s="306"/>
      <c r="J83" s="308"/>
      <c r="K83" s="315">
        <f t="shared" si="10"/>
        <v>0</v>
      </c>
    </row>
    <row r="84" spans="2:12" s="2" customFormat="1" x14ac:dyDescent="0.3">
      <c r="B84" s="21" t="str">
        <f t="shared" si="11"/>
        <v>Lab Assistant</v>
      </c>
      <c r="C84" s="308"/>
      <c r="D84" s="306"/>
      <c r="E84" s="308"/>
      <c r="F84" s="306"/>
      <c r="G84" s="308"/>
      <c r="H84" s="307"/>
      <c r="I84" s="306"/>
      <c r="J84" s="308"/>
      <c r="K84" s="315">
        <f t="shared" si="10"/>
        <v>0</v>
      </c>
    </row>
    <row r="85" spans="2:12" s="2" customFormat="1" x14ac:dyDescent="0.3">
      <c r="B85" s="21" t="str">
        <f t="shared" si="11"/>
        <v>Other (Please describe):</v>
      </c>
      <c r="C85" s="308"/>
      <c r="D85" s="306"/>
      <c r="E85" s="308"/>
      <c r="F85" s="306"/>
      <c r="G85" s="308"/>
      <c r="H85" s="307"/>
      <c r="I85" s="306"/>
      <c r="J85" s="308"/>
      <c r="K85" s="315">
        <f t="shared" si="10"/>
        <v>0</v>
      </c>
    </row>
    <row r="86" spans="2:12" s="2" customFormat="1" x14ac:dyDescent="0.3">
      <c r="B86" s="21" t="str">
        <f t="shared" si="11"/>
        <v>Other (Please describe):</v>
      </c>
      <c r="C86" s="308"/>
      <c r="D86" s="306"/>
      <c r="E86" s="308"/>
      <c r="F86" s="306"/>
      <c r="G86" s="308"/>
      <c r="H86" s="307"/>
      <c r="I86" s="306"/>
      <c r="J86" s="308"/>
      <c r="K86" s="315">
        <f t="shared" ref="K86:K90" si="12">SUM(C86:J86)</f>
        <v>0</v>
      </c>
    </row>
    <row r="87" spans="2:12" s="2" customFormat="1" x14ac:dyDescent="0.3">
      <c r="B87" s="21" t="str">
        <f t="shared" si="11"/>
        <v>Other (Please describe):</v>
      </c>
      <c r="C87" s="308"/>
      <c r="D87" s="306"/>
      <c r="E87" s="308"/>
      <c r="F87" s="306"/>
      <c r="G87" s="308"/>
      <c r="H87" s="307"/>
      <c r="I87" s="306"/>
      <c r="J87" s="308"/>
      <c r="K87" s="315">
        <f t="shared" si="12"/>
        <v>0</v>
      </c>
    </row>
    <row r="88" spans="2:12" s="2" customFormat="1" x14ac:dyDescent="0.3">
      <c r="B88" s="21" t="str">
        <f t="shared" si="11"/>
        <v>Other (Please describe):</v>
      </c>
      <c r="C88" s="309"/>
      <c r="D88" s="310"/>
      <c r="E88" s="309"/>
      <c r="F88" s="310"/>
      <c r="G88" s="309"/>
      <c r="H88" s="311"/>
      <c r="I88" s="310"/>
      <c r="J88" s="309"/>
      <c r="K88" s="315">
        <f t="shared" si="12"/>
        <v>0</v>
      </c>
    </row>
    <row r="89" spans="2:12" s="2" customFormat="1" x14ac:dyDescent="0.3">
      <c r="B89" s="21" t="str">
        <f t="shared" si="11"/>
        <v>Other (Please describe):</v>
      </c>
      <c r="C89" s="309"/>
      <c r="D89" s="310"/>
      <c r="E89" s="309"/>
      <c r="F89" s="310"/>
      <c r="G89" s="309"/>
      <c r="H89" s="311"/>
      <c r="I89" s="310"/>
      <c r="J89" s="309"/>
      <c r="K89" s="315">
        <f t="shared" si="12"/>
        <v>0</v>
      </c>
    </row>
    <row r="90" spans="2:12" s="11" customFormat="1" ht="15" thickBot="1" x14ac:dyDescent="0.35">
      <c r="B90" s="21"/>
      <c r="C90" s="312"/>
      <c r="D90" s="313"/>
      <c r="E90" s="312"/>
      <c r="F90" s="313"/>
      <c r="G90" s="312"/>
      <c r="H90" s="314"/>
      <c r="I90" s="313"/>
      <c r="J90" s="312"/>
      <c r="K90" s="316">
        <f t="shared" si="12"/>
        <v>0</v>
      </c>
    </row>
    <row r="91" spans="2:12" s="11" customFormat="1" x14ac:dyDescent="0.3"/>
    <row r="93" spans="2:12" x14ac:dyDescent="0.3">
      <c r="B93" s="79"/>
      <c r="C93" s="2"/>
      <c r="D93" s="2"/>
      <c r="E93" s="2"/>
      <c r="F93" s="2"/>
      <c r="G93" s="2"/>
      <c r="H93" s="2"/>
      <c r="I93" s="2"/>
      <c r="J93" s="2"/>
      <c r="K93" s="2"/>
    </row>
    <row r="94" spans="2:12" ht="15" thickBot="1" x14ac:dyDescent="0.35">
      <c r="B94" s="79" t="s">
        <v>212</v>
      </c>
      <c r="C94" s="2"/>
      <c r="D94" s="2"/>
      <c r="E94" s="2"/>
      <c r="F94" s="2"/>
      <c r="G94" s="2"/>
      <c r="H94" s="2"/>
      <c r="I94" s="2"/>
      <c r="J94" s="2"/>
      <c r="K94" s="2"/>
    </row>
    <row r="95" spans="2:12" ht="43.8" thickBot="1" x14ac:dyDescent="0.35">
      <c r="B95" s="174" t="s">
        <v>150</v>
      </c>
      <c r="C95" s="156" t="s">
        <v>92</v>
      </c>
      <c r="D95" s="156" t="s">
        <v>99</v>
      </c>
      <c r="E95" s="156" t="s">
        <v>87</v>
      </c>
      <c r="F95" s="156" t="s">
        <v>90</v>
      </c>
      <c r="G95" s="156" t="s">
        <v>208</v>
      </c>
      <c r="H95" s="156" t="s">
        <v>209</v>
      </c>
      <c r="I95" s="156" t="s">
        <v>89</v>
      </c>
      <c r="J95" s="156" t="s">
        <v>210</v>
      </c>
      <c r="K95" s="157" t="s">
        <v>211</v>
      </c>
      <c r="L95" s="154"/>
    </row>
    <row r="96" spans="2:12" x14ac:dyDescent="0.3">
      <c r="B96" s="158" t="str">
        <f t="shared" ref="B96:B113" si="13">B52</f>
        <v>Medical Officer</v>
      </c>
      <c r="C96" s="160">
        <f t="shared" ref="C96:J105" si="14">IF($K73=0,0,C73/$K73)</f>
        <v>1</v>
      </c>
      <c r="D96" s="160">
        <f t="shared" si="14"/>
        <v>0</v>
      </c>
      <c r="E96" s="160">
        <f t="shared" si="14"/>
        <v>0</v>
      </c>
      <c r="F96" s="160">
        <f t="shared" si="14"/>
        <v>0</v>
      </c>
      <c r="G96" s="160">
        <f t="shared" si="14"/>
        <v>0</v>
      </c>
      <c r="H96" s="160">
        <f t="shared" si="14"/>
        <v>0</v>
      </c>
      <c r="I96" s="160">
        <f t="shared" si="14"/>
        <v>0</v>
      </c>
      <c r="J96" s="160">
        <f t="shared" si="14"/>
        <v>0</v>
      </c>
      <c r="K96" s="159">
        <f t="shared" ref="K96:K113" si="15">SUM(C96:I96)</f>
        <v>1</v>
      </c>
    </row>
    <row r="97" spans="2:11" x14ac:dyDescent="0.3">
      <c r="B97" s="21" t="str">
        <f t="shared" si="13"/>
        <v>Assistant Medical Officer</v>
      </c>
      <c r="C97" s="161">
        <f t="shared" si="14"/>
        <v>0</v>
      </c>
      <c r="D97" s="161">
        <f t="shared" si="14"/>
        <v>0</v>
      </c>
      <c r="E97" s="161">
        <f t="shared" si="14"/>
        <v>0</v>
      </c>
      <c r="F97" s="161">
        <f t="shared" si="14"/>
        <v>0</v>
      </c>
      <c r="G97" s="161">
        <f t="shared" si="14"/>
        <v>0</v>
      </c>
      <c r="H97" s="161">
        <f t="shared" si="14"/>
        <v>0</v>
      </c>
      <c r="I97" s="161">
        <f t="shared" si="14"/>
        <v>0</v>
      </c>
      <c r="J97" s="161">
        <f t="shared" si="14"/>
        <v>0</v>
      </c>
      <c r="K97" s="155">
        <f t="shared" si="15"/>
        <v>0</v>
      </c>
    </row>
    <row r="98" spans="2:11" x14ac:dyDescent="0.3">
      <c r="B98" s="21" t="str">
        <f t="shared" si="13"/>
        <v>Clinical officer</v>
      </c>
      <c r="C98" s="161">
        <f t="shared" si="14"/>
        <v>0</v>
      </c>
      <c r="D98" s="161">
        <f t="shared" si="14"/>
        <v>0</v>
      </c>
      <c r="E98" s="161">
        <f t="shared" si="14"/>
        <v>0</v>
      </c>
      <c r="F98" s="161">
        <f t="shared" si="14"/>
        <v>0</v>
      </c>
      <c r="G98" s="161">
        <f t="shared" si="14"/>
        <v>0</v>
      </c>
      <c r="H98" s="161">
        <f t="shared" si="14"/>
        <v>0</v>
      </c>
      <c r="I98" s="161">
        <f t="shared" si="14"/>
        <v>0</v>
      </c>
      <c r="J98" s="161">
        <f t="shared" si="14"/>
        <v>0</v>
      </c>
      <c r="K98" s="155">
        <f t="shared" si="15"/>
        <v>0</v>
      </c>
    </row>
    <row r="99" spans="2:11" x14ac:dyDescent="0.3">
      <c r="B99" s="21" t="str">
        <f t="shared" si="13"/>
        <v>Assistant Clinical Officer</v>
      </c>
      <c r="C99" s="161">
        <f t="shared" si="14"/>
        <v>1</v>
      </c>
      <c r="D99" s="161">
        <f t="shared" si="14"/>
        <v>0</v>
      </c>
      <c r="E99" s="161">
        <f t="shared" si="14"/>
        <v>0</v>
      </c>
      <c r="F99" s="161">
        <f t="shared" si="14"/>
        <v>0</v>
      </c>
      <c r="G99" s="161">
        <f t="shared" si="14"/>
        <v>0</v>
      </c>
      <c r="H99" s="161">
        <f t="shared" si="14"/>
        <v>0</v>
      </c>
      <c r="I99" s="161">
        <f t="shared" si="14"/>
        <v>0</v>
      </c>
      <c r="J99" s="161">
        <f t="shared" si="14"/>
        <v>0</v>
      </c>
      <c r="K99" s="155">
        <f t="shared" si="15"/>
        <v>1</v>
      </c>
    </row>
    <row r="100" spans="2:11" x14ac:dyDescent="0.3">
      <c r="B100" s="21" t="str">
        <f t="shared" si="13"/>
        <v xml:space="preserve">Nurse </v>
      </c>
      <c r="C100" s="161">
        <f t="shared" si="14"/>
        <v>0</v>
      </c>
      <c r="D100" s="161">
        <f t="shared" si="14"/>
        <v>0</v>
      </c>
      <c r="E100" s="161">
        <f t="shared" si="14"/>
        <v>0</v>
      </c>
      <c r="F100" s="161">
        <f t="shared" si="14"/>
        <v>0</v>
      </c>
      <c r="G100" s="161">
        <f t="shared" si="14"/>
        <v>0</v>
      </c>
      <c r="H100" s="161">
        <f t="shared" si="14"/>
        <v>0</v>
      </c>
      <c r="I100" s="161">
        <f t="shared" si="14"/>
        <v>0</v>
      </c>
      <c r="J100" s="161">
        <f t="shared" si="14"/>
        <v>0</v>
      </c>
      <c r="K100" s="155">
        <f t="shared" si="15"/>
        <v>0</v>
      </c>
    </row>
    <row r="101" spans="2:11" x14ac:dyDescent="0.3">
      <c r="B101" s="21" t="str">
        <f t="shared" si="13"/>
        <v>Medical  Attendant</v>
      </c>
      <c r="C101" s="161">
        <f t="shared" si="14"/>
        <v>0</v>
      </c>
      <c r="D101" s="161">
        <f t="shared" si="14"/>
        <v>0</v>
      </c>
      <c r="E101" s="161">
        <f t="shared" si="14"/>
        <v>0</v>
      </c>
      <c r="F101" s="161">
        <f t="shared" si="14"/>
        <v>0</v>
      </c>
      <c r="G101" s="161">
        <f t="shared" si="14"/>
        <v>0</v>
      </c>
      <c r="H101" s="161">
        <f t="shared" si="14"/>
        <v>0</v>
      </c>
      <c r="I101" s="161">
        <f t="shared" si="14"/>
        <v>0</v>
      </c>
      <c r="J101" s="161">
        <f t="shared" si="14"/>
        <v>0</v>
      </c>
      <c r="K101" s="155">
        <f t="shared" si="15"/>
        <v>0</v>
      </c>
    </row>
    <row r="102" spans="2:11" x14ac:dyDescent="0.3">
      <c r="B102" s="21" t="str">
        <f t="shared" si="13"/>
        <v>Social Welfare Officer</v>
      </c>
      <c r="C102" s="161">
        <f t="shared" si="14"/>
        <v>0</v>
      </c>
      <c r="D102" s="161">
        <f t="shared" si="14"/>
        <v>0</v>
      </c>
      <c r="E102" s="161">
        <f t="shared" si="14"/>
        <v>0</v>
      </c>
      <c r="F102" s="161">
        <f t="shared" si="14"/>
        <v>0</v>
      </c>
      <c r="G102" s="161">
        <f t="shared" si="14"/>
        <v>0</v>
      </c>
      <c r="H102" s="161">
        <f t="shared" si="14"/>
        <v>0</v>
      </c>
      <c r="I102" s="161">
        <f t="shared" si="14"/>
        <v>0</v>
      </c>
      <c r="J102" s="161">
        <f t="shared" si="14"/>
        <v>0</v>
      </c>
      <c r="K102" s="155">
        <f t="shared" si="15"/>
        <v>0</v>
      </c>
    </row>
    <row r="103" spans="2:11" x14ac:dyDescent="0.3">
      <c r="B103" s="21" t="str">
        <f t="shared" si="13"/>
        <v>Clinical Dentist</v>
      </c>
      <c r="C103" s="161">
        <f t="shared" si="14"/>
        <v>0</v>
      </c>
      <c r="D103" s="161">
        <f t="shared" si="14"/>
        <v>0</v>
      </c>
      <c r="E103" s="161">
        <f t="shared" si="14"/>
        <v>0</v>
      </c>
      <c r="F103" s="161">
        <f t="shared" si="14"/>
        <v>0</v>
      </c>
      <c r="G103" s="161">
        <f t="shared" si="14"/>
        <v>0</v>
      </c>
      <c r="H103" s="161">
        <f t="shared" si="14"/>
        <v>0</v>
      </c>
      <c r="I103" s="161">
        <f t="shared" si="14"/>
        <v>0</v>
      </c>
      <c r="J103" s="161">
        <f t="shared" si="14"/>
        <v>0</v>
      </c>
      <c r="K103" s="155">
        <f t="shared" si="15"/>
        <v>0</v>
      </c>
    </row>
    <row r="104" spans="2:11" x14ac:dyDescent="0.3">
      <c r="B104" s="21" t="str">
        <f t="shared" si="13"/>
        <v>Dental Therapist</v>
      </c>
      <c r="C104" s="161">
        <f t="shared" si="14"/>
        <v>0</v>
      </c>
      <c r="D104" s="161">
        <f t="shared" si="14"/>
        <v>0</v>
      </c>
      <c r="E104" s="161">
        <f t="shared" si="14"/>
        <v>0</v>
      </c>
      <c r="F104" s="161">
        <f t="shared" si="14"/>
        <v>0</v>
      </c>
      <c r="G104" s="161">
        <f t="shared" si="14"/>
        <v>0</v>
      </c>
      <c r="H104" s="161">
        <f t="shared" si="14"/>
        <v>0</v>
      </c>
      <c r="I104" s="161">
        <f t="shared" si="14"/>
        <v>0</v>
      </c>
      <c r="J104" s="161">
        <f t="shared" si="14"/>
        <v>0</v>
      </c>
      <c r="K104" s="155">
        <f t="shared" si="15"/>
        <v>0</v>
      </c>
    </row>
    <row r="105" spans="2:11" x14ac:dyDescent="0.3">
      <c r="B105" s="21" t="str">
        <f t="shared" si="13"/>
        <v>Pharmacist Technician</v>
      </c>
      <c r="C105" s="161">
        <f t="shared" si="14"/>
        <v>0</v>
      </c>
      <c r="D105" s="161">
        <f t="shared" si="14"/>
        <v>0</v>
      </c>
      <c r="E105" s="161">
        <f t="shared" si="14"/>
        <v>0</v>
      </c>
      <c r="F105" s="161">
        <f t="shared" si="14"/>
        <v>0</v>
      </c>
      <c r="G105" s="161">
        <f t="shared" si="14"/>
        <v>0</v>
      </c>
      <c r="H105" s="161">
        <f t="shared" si="14"/>
        <v>0</v>
      </c>
      <c r="I105" s="161">
        <f t="shared" si="14"/>
        <v>0</v>
      </c>
      <c r="J105" s="161">
        <f t="shared" si="14"/>
        <v>0</v>
      </c>
      <c r="K105" s="155">
        <f t="shared" si="15"/>
        <v>0</v>
      </c>
    </row>
    <row r="106" spans="2:11" x14ac:dyDescent="0.3">
      <c r="B106" s="21" t="str">
        <f t="shared" si="13"/>
        <v>Lab technician</v>
      </c>
      <c r="C106" s="161">
        <f t="shared" ref="C106:J113" si="16">IF($K83=0,0,C83/$K83)</f>
        <v>0</v>
      </c>
      <c r="D106" s="161">
        <f t="shared" si="16"/>
        <v>0</v>
      </c>
      <c r="E106" s="161">
        <f t="shared" si="16"/>
        <v>0</v>
      </c>
      <c r="F106" s="161">
        <f t="shared" si="16"/>
        <v>0</v>
      </c>
      <c r="G106" s="161">
        <f t="shared" si="16"/>
        <v>0</v>
      </c>
      <c r="H106" s="161">
        <f t="shared" si="16"/>
        <v>0</v>
      </c>
      <c r="I106" s="161">
        <f t="shared" si="16"/>
        <v>0</v>
      </c>
      <c r="J106" s="161">
        <f t="shared" si="16"/>
        <v>0</v>
      </c>
      <c r="K106" s="155">
        <f t="shared" si="15"/>
        <v>0</v>
      </c>
    </row>
    <row r="107" spans="2:11" x14ac:dyDescent="0.3">
      <c r="B107" s="21" t="str">
        <f t="shared" si="13"/>
        <v>Lab Assistant</v>
      </c>
      <c r="C107" s="161">
        <f t="shared" si="16"/>
        <v>0</v>
      </c>
      <c r="D107" s="161">
        <f t="shared" si="16"/>
        <v>0</v>
      </c>
      <c r="E107" s="161">
        <f t="shared" si="16"/>
        <v>0</v>
      </c>
      <c r="F107" s="161">
        <f t="shared" si="16"/>
        <v>0</v>
      </c>
      <c r="G107" s="161">
        <f t="shared" si="16"/>
        <v>0</v>
      </c>
      <c r="H107" s="161">
        <f t="shared" si="16"/>
        <v>0</v>
      </c>
      <c r="I107" s="161">
        <f t="shared" si="16"/>
        <v>0</v>
      </c>
      <c r="J107" s="161">
        <f t="shared" si="16"/>
        <v>0</v>
      </c>
      <c r="K107" s="155">
        <f t="shared" si="15"/>
        <v>0</v>
      </c>
    </row>
    <row r="108" spans="2:11" x14ac:dyDescent="0.3">
      <c r="B108" s="21" t="str">
        <f t="shared" si="13"/>
        <v>Other (Please describe):</v>
      </c>
      <c r="C108" s="161">
        <f t="shared" si="16"/>
        <v>0</v>
      </c>
      <c r="D108" s="161">
        <f t="shared" si="16"/>
        <v>0</v>
      </c>
      <c r="E108" s="161">
        <f t="shared" si="16"/>
        <v>0</v>
      </c>
      <c r="F108" s="161">
        <f t="shared" si="16"/>
        <v>0</v>
      </c>
      <c r="G108" s="161">
        <f t="shared" si="16"/>
        <v>0</v>
      </c>
      <c r="H108" s="161">
        <f t="shared" si="16"/>
        <v>0</v>
      </c>
      <c r="I108" s="161">
        <f t="shared" si="16"/>
        <v>0</v>
      </c>
      <c r="J108" s="161">
        <f t="shared" si="16"/>
        <v>0</v>
      </c>
      <c r="K108" s="155">
        <f t="shared" si="15"/>
        <v>0</v>
      </c>
    </row>
    <row r="109" spans="2:11" x14ac:dyDescent="0.3">
      <c r="B109" s="21" t="str">
        <f t="shared" si="13"/>
        <v>Other (Please describe):</v>
      </c>
      <c r="C109" s="161">
        <f t="shared" si="16"/>
        <v>0</v>
      </c>
      <c r="D109" s="161">
        <f t="shared" si="16"/>
        <v>0</v>
      </c>
      <c r="E109" s="161">
        <f t="shared" si="16"/>
        <v>0</v>
      </c>
      <c r="F109" s="161">
        <f t="shared" si="16"/>
        <v>0</v>
      </c>
      <c r="G109" s="161">
        <f t="shared" si="16"/>
        <v>0</v>
      </c>
      <c r="H109" s="161">
        <f t="shared" si="16"/>
        <v>0</v>
      </c>
      <c r="I109" s="161">
        <f t="shared" si="16"/>
        <v>0</v>
      </c>
      <c r="J109" s="161">
        <f t="shared" si="16"/>
        <v>0</v>
      </c>
      <c r="K109" s="155">
        <f t="shared" si="15"/>
        <v>0</v>
      </c>
    </row>
    <row r="110" spans="2:11" x14ac:dyDescent="0.3">
      <c r="B110" s="21" t="str">
        <f t="shared" si="13"/>
        <v>Other (Please describe):</v>
      </c>
      <c r="C110" s="161">
        <f t="shared" si="16"/>
        <v>0</v>
      </c>
      <c r="D110" s="161">
        <f t="shared" si="16"/>
        <v>0</v>
      </c>
      <c r="E110" s="161">
        <f t="shared" si="16"/>
        <v>0</v>
      </c>
      <c r="F110" s="161">
        <f t="shared" si="16"/>
        <v>0</v>
      </c>
      <c r="G110" s="161">
        <f t="shared" si="16"/>
        <v>0</v>
      </c>
      <c r="H110" s="161">
        <f t="shared" si="16"/>
        <v>0</v>
      </c>
      <c r="I110" s="161">
        <f t="shared" si="16"/>
        <v>0</v>
      </c>
      <c r="J110" s="161">
        <f t="shared" si="16"/>
        <v>0</v>
      </c>
      <c r="K110" s="155">
        <f t="shared" si="15"/>
        <v>0</v>
      </c>
    </row>
    <row r="111" spans="2:11" x14ac:dyDescent="0.3">
      <c r="B111" s="21" t="str">
        <f t="shared" si="13"/>
        <v>Other (Please describe):</v>
      </c>
      <c r="C111" s="161">
        <f t="shared" si="16"/>
        <v>0</v>
      </c>
      <c r="D111" s="161">
        <f t="shared" si="16"/>
        <v>0</v>
      </c>
      <c r="E111" s="161">
        <f t="shared" si="16"/>
        <v>0</v>
      </c>
      <c r="F111" s="161">
        <f t="shared" si="16"/>
        <v>0</v>
      </c>
      <c r="G111" s="161">
        <f t="shared" si="16"/>
        <v>0</v>
      </c>
      <c r="H111" s="161">
        <f t="shared" si="16"/>
        <v>0</v>
      </c>
      <c r="I111" s="161">
        <f t="shared" si="16"/>
        <v>0</v>
      </c>
      <c r="J111" s="161">
        <f t="shared" si="16"/>
        <v>0</v>
      </c>
      <c r="K111" s="155">
        <f t="shared" si="15"/>
        <v>0</v>
      </c>
    </row>
    <row r="112" spans="2:11" x14ac:dyDescent="0.3">
      <c r="B112" s="21" t="str">
        <f t="shared" si="13"/>
        <v>Other (Please describe):</v>
      </c>
      <c r="C112" s="161">
        <f t="shared" si="16"/>
        <v>0</v>
      </c>
      <c r="D112" s="161">
        <f t="shared" si="16"/>
        <v>0</v>
      </c>
      <c r="E112" s="161">
        <f t="shared" si="16"/>
        <v>0</v>
      </c>
      <c r="F112" s="161">
        <f t="shared" si="16"/>
        <v>0</v>
      </c>
      <c r="G112" s="161">
        <f t="shared" si="16"/>
        <v>0</v>
      </c>
      <c r="H112" s="161">
        <f t="shared" si="16"/>
        <v>0</v>
      </c>
      <c r="I112" s="161">
        <f t="shared" si="16"/>
        <v>0</v>
      </c>
      <c r="J112" s="161">
        <f t="shared" si="16"/>
        <v>0</v>
      </c>
      <c r="K112" s="155">
        <f t="shared" si="15"/>
        <v>0</v>
      </c>
    </row>
    <row r="113" spans="2:12" ht="15" thickBot="1" x14ac:dyDescent="0.35">
      <c r="B113" s="21" t="str">
        <f t="shared" si="13"/>
        <v>Other (Please describe)</v>
      </c>
      <c r="C113" s="230">
        <f t="shared" si="16"/>
        <v>0</v>
      </c>
      <c r="D113" s="230">
        <f t="shared" si="16"/>
        <v>0</v>
      </c>
      <c r="E113" s="230">
        <f t="shared" si="16"/>
        <v>0</v>
      </c>
      <c r="F113" s="230">
        <f t="shared" si="16"/>
        <v>0</v>
      </c>
      <c r="G113" s="230">
        <f t="shared" si="16"/>
        <v>0</v>
      </c>
      <c r="H113" s="230">
        <f t="shared" si="16"/>
        <v>0</v>
      </c>
      <c r="I113" s="230">
        <f t="shared" si="16"/>
        <v>0</v>
      </c>
      <c r="J113" s="230">
        <f t="shared" si="16"/>
        <v>0</v>
      </c>
      <c r="K113" s="231">
        <f t="shared" si="15"/>
        <v>0</v>
      </c>
    </row>
    <row r="114" spans="2:12" s="11" customFormat="1" x14ac:dyDescent="0.3">
      <c r="B114" s="109"/>
      <c r="C114" s="3"/>
      <c r="D114" s="3"/>
      <c r="E114" s="3"/>
      <c r="F114" s="3"/>
      <c r="G114" s="3"/>
      <c r="H114" s="3"/>
    </row>
    <row r="115" spans="2:12" s="11" customFormat="1" x14ac:dyDescent="0.3">
      <c r="B115" s="183"/>
      <c r="C115" s="3"/>
      <c r="D115" s="3"/>
      <c r="E115" s="3"/>
      <c r="F115" s="3"/>
      <c r="G115" s="3"/>
      <c r="H115" s="3"/>
      <c r="I115" s="3"/>
      <c r="J115" s="3"/>
      <c r="K115" s="3"/>
    </row>
    <row r="116" spans="2:12" ht="15" thickBot="1" x14ac:dyDescent="0.35">
      <c r="B116" s="79" t="s">
        <v>214</v>
      </c>
      <c r="C116" s="79"/>
      <c r="D116" s="2"/>
      <c r="E116" s="2"/>
      <c r="F116" s="2"/>
      <c r="G116" s="2"/>
      <c r="H116" s="2"/>
      <c r="I116" s="2"/>
      <c r="J116" s="2"/>
      <c r="K116" s="2"/>
    </row>
    <row r="117" spans="2:12" ht="43.8" thickBot="1" x14ac:dyDescent="0.35">
      <c r="B117" s="75" t="s">
        <v>72</v>
      </c>
      <c r="C117" s="156" t="s">
        <v>92</v>
      </c>
      <c r="D117" s="156" t="s">
        <v>99</v>
      </c>
      <c r="E117" s="156" t="s">
        <v>87</v>
      </c>
      <c r="F117" s="156" t="s">
        <v>90</v>
      </c>
      <c r="G117" s="156" t="s">
        <v>208</v>
      </c>
      <c r="H117" s="156" t="s">
        <v>209</v>
      </c>
      <c r="I117" s="156" t="s">
        <v>89</v>
      </c>
      <c r="J117" s="156" t="s">
        <v>210</v>
      </c>
      <c r="K117" s="227" t="s">
        <v>213</v>
      </c>
      <c r="L117" s="154"/>
    </row>
    <row r="118" spans="2:12" x14ac:dyDescent="0.3">
      <c r="B118" s="21" t="str">
        <f t="shared" ref="B118:B133" si="17">B52</f>
        <v>Medical Officer</v>
      </c>
      <c r="C118" s="162">
        <f t="shared" ref="C118:J127" si="18">C73*$F52/260/8/60</f>
        <v>1.6355769230769233</v>
      </c>
      <c r="D118" s="162">
        <f t="shared" si="18"/>
        <v>0</v>
      </c>
      <c r="E118" s="162">
        <f t="shared" si="18"/>
        <v>0</v>
      </c>
      <c r="F118" s="162">
        <f t="shared" si="18"/>
        <v>0</v>
      </c>
      <c r="G118" s="162">
        <f t="shared" si="18"/>
        <v>0</v>
      </c>
      <c r="H118" s="162">
        <f t="shared" si="18"/>
        <v>0</v>
      </c>
      <c r="I118" s="162">
        <f t="shared" si="18"/>
        <v>0</v>
      </c>
      <c r="J118" s="162">
        <f t="shared" si="18"/>
        <v>0</v>
      </c>
      <c r="K118" s="228">
        <f t="shared" ref="K118:K134" si="19">SUM(C118:I118)</f>
        <v>1.6355769230769233</v>
      </c>
    </row>
    <row r="119" spans="2:12" x14ac:dyDescent="0.3">
      <c r="B119" s="21" t="str">
        <f t="shared" si="17"/>
        <v>Assistant Medical Officer</v>
      </c>
      <c r="C119" s="162">
        <f t="shared" si="18"/>
        <v>0</v>
      </c>
      <c r="D119" s="162">
        <f t="shared" si="18"/>
        <v>0</v>
      </c>
      <c r="E119" s="162">
        <f t="shared" si="18"/>
        <v>0</v>
      </c>
      <c r="F119" s="162">
        <f t="shared" si="18"/>
        <v>0</v>
      </c>
      <c r="G119" s="162">
        <f t="shared" si="18"/>
        <v>0</v>
      </c>
      <c r="H119" s="162">
        <f t="shared" si="18"/>
        <v>0</v>
      </c>
      <c r="I119" s="162">
        <f t="shared" si="18"/>
        <v>0</v>
      </c>
      <c r="J119" s="162">
        <f t="shared" si="18"/>
        <v>0</v>
      </c>
      <c r="K119" s="228">
        <f t="shared" si="19"/>
        <v>0</v>
      </c>
    </row>
    <row r="120" spans="2:12" x14ac:dyDescent="0.3">
      <c r="B120" s="21" t="str">
        <f t="shared" si="17"/>
        <v>Clinical officer</v>
      </c>
      <c r="C120" s="162">
        <f t="shared" si="18"/>
        <v>0</v>
      </c>
      <c r="D120" s="162">
        <f t="shared" si="18"/>
        <v>0</v>
      </c>
      <c r="E120" s="162">
        <f t="shared" si="18"/>
        <v>0</v>
      </c>
      <c r="F120" s="162">
        <f t="shared" si="18"/>
        <v>0</v>
      </c>
      <c r="G120" s="162">
        <f t="shared" si="18"/>
        <v>0</v>
      </c>
      <c r="H120" s="162">
        <f t="shared" si="18"/>
        <v>0</v>
      </c>
      <c r="I120" s="162">
        <f t="shared" si="18"/>
        <v>0</v>
      </c>
      <c r="J120" s="162">
        <f t="shared" si="18"/>
        <v>0</v>
      </c>
      <c r="K120" s="228">
        <f t="shared" si="19"/>
        <v>0</v>
      </c>
    </row>
    <row r="121" spans="2:12" x14ac:dyDescent="0.3">
      <c r="B121" s="21" t="str">
        <f t="shared" si="17"/>
        <v>Assistant Clinical Officer</v>
      </c>
      <c r="C121" s="162">
        <f t="shared" si="18"/>
        <v>5.2373798076923075</v>
      </c>
      <c r="D121" s="162">
        <f t="shared" si="18"/>
        <v>0</v>
      </c>
      <c r="E121" s="162">
        <f t="shared" si="18"/>
        <v>0</v>
      </c>
      <c r="F121" s="162">
        <f t="shared" si="18"/>
        <v>0</v>
      </c>
      <c r="G121" s="162">
        <f t="shared" si="18"/>
        <v>0</v>
      </c>
      <c r="H121" s="162">
        <f t="shared" si="18"/>
        <v>0</v>
      </c>
      <c r="I121" s="162">
        <f t="shared" si="18"/>
        <v>0</v>
      </c>
      <c r="J121" s="162">
        <f t="shared" si="18"/>
        <v>0</v>
      </c>
      <c r="K121" s="228">
        <f t="shared" si="19"/>
        <v>5.2373798076923075</v>
      </c>
    </row>
    <row r="122" spans="2:12" x14ac:dyDescent="0.3">
      <c r="B122" s="21" t="str">
        <f t="shared" si="17"/>
        <v xml:space="preserve">Nurse </v>
      </c>
      <c r="C122" s="162">
        <f t="shared" si="18"/>
        <v>0</v>
      </c>
      <c r="D122" s="162">
        <f t="shared" si="18"/>
        <v>0</v>
      </c>
      <c r="E122" s="162">
        <f t="shared" si="18"/>
        <v>0</v>
      </c>
      <c r="F122" s="162">
        <f t="shared" si="18"/>
        <v>0</v>
      </c>
      <c r="G122" s="162">
        <f t="shared" si="18"/>
        <v>0</v>
      </c>
      <c r="H122" s="162">
        <f t="shared" si="18"/>
        <v>0</v>
      </c>
      <c r="I122" s="162">
        <f t="shared" si="18"/>
        <v>0</v>
      </c>
      <c r="J122" s="162">
        <f t="shared" si="18"/>
        <v>0</v>
      </c>
      <c r="K122" s="228">
        <f t="shared" si="19"/>
        <v>0</v>
      </c>
    </row>
    <row r="123" spans="2:12" x14ac:dyDescent="0.3">
      <c r="B123" s="21" t="str">
        <f t="shared" si="17"/>
        <v>Medical  Attendant</v>
      </c>
      <c r="C123" s="162">
        <f t="shared" si="18"/>
        <v>0</v>
      </c>
      <c r="D123" s="162">
        <f t="shared" si="18"/>
        <v>0</v>
      </c>
      <c r="E123" s="162">
        <f t="shared" si="18"/>
        <v>0</v>
      </c>
      <c r="F123" s="162">
        <f t="shared" si="18"/>
        <v>0</v>
      </c>
      <c r="G123" s="162">
        <f t="shared" si="18"/>
        <v>0</v>
      </c>
      <c r="H123" s="162">
        <f t="shared" si="18"/>
        <v>0</v>
      </c>
      <c r="I123" s="162">
        <f t="shared" si="18"/>
        <v>0</v>
      </c>
      <c r="J123" s="162">
        <f t="shared" si="18"/>
        <v>0</v>
      </c>
      <c r="K123" s="228">
        <f t="shared" si="19"/>
        <v>0</v>
      </c>
    </row>
    <row r="124" spans="2:12" x14ac:dyDescent="0.3">
      <c r="B124" s="21" t="str">
        <f t="shared" si="17"/>
        <v>Social Welfare Officer</v>
      </c>
      <c r="C124" s="162">
        <f t="shared" si="18"/>
        <v>0</v>
      </c>
      <c r="D124" s="162">
        <f t="shared" si="18"/>
        <v>0</v>
      </c>
      <c r="E124" s="162">
        <f t="shared" si="18"/>
        <v>0</v>
      </c>
      <c r="F124" s="162">
        <f t="shared" si="18"/>
        <v>0</v>
      </c>
      <c r="G124" s="162">
        <f t="shared" si="18"/>
        <v>0</v>
      </c>
      <c r="H124" s="162">
        <f t="shared" si="18"/>
        <v>0</v>
      </c>
      <c r="I124" s="162">
        <f t="shared" si="18"/>
        <v>0</v>
      </c>
      <c r="J124" s="162">
        <f t="shared" si="18"/>
        <v>0</v>
      </c>
      <c r="K124" s="228">
        <f t="shared" si="19"/>
        <v>0</v>
      </c>
    </row>
    <row r="125" spans="2:12" x14ac:dyDescent="0.3">
      <c r="B125" s="21" t="str">
        <f t="shared" si="17"/>
        <v>Clinical Dentist</v>
      </c>
      <c r="C125" s="162">
        <f t="shared" si="18"/>
        <v>0</v>
      </c>
      <c r="D125" s="162">
        <f t="shared" si="18"/>
        <v>0</v>
      </c>
      <c r="E125" s="162">
        <f t="shared" si="18"/>
        <v>0</v>
      </c>
      <c r="F125" s="162">
        <f t="shared" si="18"/>
        <v>0</v>
      </c>
      <c r="G125" s="162">
        <f t="shared" si="18"/>
        <v>0</v>
      </c>
      <c r="H125" s="162">
        <f t="shared" si="18"/>
        <v>0</v>
      </c>
      <c r="I125" s="162">
        <f t="shared" si="18"/>
        <v>0</v>
      </c>
      <c r="J125" s="162">
        <f t="shared" si="18"/>
        <v>0</v>
      </c>
      <c r="K125" s="228">
        <f t="shared" si="19"/>
        <v>0</v>
      </c>
    </row>
    <row r="126" spans="2:12" x14ac:dyDescent="0.3">
      <c r="B126" s="21" t="str">
        <f t="shared" si="17"/>
        <v>Dental Therapist</v>
      </c>
      <c r="C126" s="162">
        <f t="shared" si="18"/>
        <v>0</v>
      </c>
      <c r="D126" s="162">
        <f t="shared" si="18"/>
        <v>0</v>
      </c>
      <c r="E126" s="162">
        <f t="shared" si="18"/>
        <v>0</v>
      </c>
      <c r="F126" s="162">
        <f t="shared" si="18"/>
        <v>0</v>
      </c>
      <c r="G126" s="162">
        <f t="shared" si="18"/>
        <v>0</v>
      </c>
      <c r="H126" s="162">
        <f t="shared" si="18"/>
        <v>0</v>
      </c>
      <c r="I126" s="162">
        <f t="shared" si="18"/>
        <v>0</v>
      </c>
      <c r="J126" s="162">
        <f t="shared" si="18"/>
        <v>0</v>
      </c>
      <c r="K126" s="228">
        <f t="shared" si="19"/>
        <v>0</v>
      </c>
    </row>
    <row r="127" spans="2:12" x14ac:dyDescent="0.3">
      <c r="B127" s="21" t="str">
        <f t="shared" si="17"/>
        <v>Pharmacist Technician</v>
      </c>
      <c r="C127" s="162">
        <f t="shared" si="18"/>
        <v>0</v>
      </c>
      <c r="D127" s="162">
        <f t="shared" si="18"/>
        <v>0</v>
      </c>
      <c r="E127" s="162">
        <f t="shared" si="18"/>
        <v>0</v>
      </c>
      <c r="F127" s="162">
        <f t="shared" si="18"/>
        <v>0</v>
      </c>
      <c r="G127" s="162">
        <f t="shared" si="18"/>
        <v>0</v>
      </c>
      <c r="H127" s="162">
        <f t="shared" si="18"/>
        <v>0</v>
      </c>
      <c r="I127" s="162">
        <f t="shared" si="18"/>
        <v>0</v>
      </c>
      <c r="J127" s="162">
        <f t="shared" si="18"/>
        <v>0</v>
      </c>
      <c r="K127" s="228">
        <f t="shared" si="19"/>
        <v>0</v>
      </c>
    </row>
    <row r="128" spans="2:12" x14ac:dyDescent="0.3">
      <c r="B128" s="21" t="str">
        <f t="shared" si="17"/>
        <v>Lab technician</v>
      </c>
      <c r="C128" s="162">
        <f t="shared" ref="C128:J135" si="20">C83*$F62/260/8/60</f>
        <v>0</v>
      </c>
      <c r="D128" s="162">
        <f t="shared" si="20"/>
        <v>0</v>
      </c>
      <c r="E128" s="162">
        <f t="shared" si="20"/>
        <v>0</v>
      </c>
      <c r="F128" s="162">
        <f t="shared" si="20"/>
        <v>0</v>
      </c>
      <c r="G128" s="162">
        <f t="shared" si="20"/>
        <v>0</v>
      </c>
      <c r="H128" s="162">
        <f t="shared" si="20"/>
        <v>0</v>
      </c>
      <c r="I128" s="162">
        <f t="shared" si="20"/>
        <v>0</v>
      </c>
      <c r="J128" s="162">
        <f t="shared" si="20"/>
        <v>0</v>
      </c>
      <c r="K128" s="228">
        <f t="shared" si="19"/>
        <v>0</v>
      </c>
    </row>
    <row r="129" spans="1:11" x14ac:dyDescent="0.3">
      <c r="B129" s="21" t="str">
        <f t="shared" si="17"/>
        <v>Lab Assistant</v>
      </c>
      <c r="C129" s="162">
        <f t="shared" si="20"/>
        <v>0</v>
      </c>
      <c r="D129" s="162">
        <f t="shared" si="20"/>
        <v>0</v>
      </c>
      <c r="E129" s="162">
        <f t="shared" si="20"/>
        <v>0</v>
      </c>
      <c r="F129" s="162">
        <f t="shared" si="20"/>
        <v>0</v>
      </c>
      <c r="G129" s="162">
        <f t="shared" si="20"/>
        <v>0</v>
      </c>
      <c r="H129" s="162">
        <f t="shared" si="20"/>
        <v>0</v>
      </c>
      <c r="I129" s="162">
        <f t="shared" si="20"/>
        <v>0</v>
      </c>
      <c r="J129" s="162">
        <f t="shared" si="20"/>
        <v>0</v>
      </c>
      <c r="K129" s="228">
        <f t="shared" si="19"/>
        <v>0</v>
      </c>
    </row>
    <row r="130" spans="1:11" x14ac:dyDescent="0.3">
      <c r="B130" s="21" t="str">
        <f t="shared" si="17"/>
        <v>Other (Please describe):</v>
      </c>
      <c r="C130" s="162">
        <f t="shared" si="20"/>
        <v>0</v>
      </c>
      <c r="D130" s="162">
        <f t="shared" si="20"/>
        <v>0</v>
      </c>
      <c r="E130" s="162">
        <f t="shared" si="20"/>
        <v>0</v>
      </c>
      <c r="F130" s="162">
        <f t="shared" si="20"/>
        <v>0</v>
      </c>
      <c r="G130" s="162">
        <f t="shared" si="20"/>
        <v>0</v>
      </c>
      <c r="H130" s="162">
        <f t="shared" si="20"/>
        <v>0</v>
      </c>
      <c r="I130" s="162">
        <f t="shared" si="20"/>
        <v>0</v>
      </c>
      <c r="J130" s="162">
        <f t="shared" si="20"/>
        <v>0</v>
      </c>
      <c r="K130" s="228">
        <f t="shared" si="19"/>
        <v>0</v>
      </c>
    </row>
    <row r="131" spans="1:11" x14ac:dyDescent="0.3">
      <c r="B131" s="21" t="str">
        <f t="shared" si="17"/>
        <v>Other (Please describe):</v>
      </c>
      <c r="C131" s="162">
        <f t="shared" si="20"/>
        <v>0</v>
      </c>
      <c r="D131" s="162">
        <f t="shared" si="20"/>
        <v>0</v>
      </c>
      <c r="E131" s="162">
        <f t="shared" si="20"/>
        <v>0</v>
      </c>
      <c r="F131" s="162">
        <f t="shared" si="20"/>
        <v>0</v>
      </c>
      <c r="G131" s="162">
        <f t="shared" si="20"/>
        <v>0</v>
      </c>
      <c r="H131" s="162">
        <f t="shared" si="20"/>
        <v>0</v>
      </c>
      <c r="I131" s="162">
        <f t="shared" si="20"/>
        <v>0</v>
      </c>
      <c r="J131" s="162">
        <f t="shared" si="20"/>
        <v>0</v>
      </c>
      <c r="K131" s="228">
        <f t="shared" si="19"/>
        <v>0</v>
      </c>
    </row>
    <row r="132" spans="1:11" x14ac:dyDescent="0.3">
      <c r="B132" s="21" t="str">
        <f t="shared" si="17"/>
        <v>Other (Please describe):</v>
      </c>
      <c r="C132" s="162">
        <f t="shared" si="20"/>
        <v>0</v>
      </c>
      <c r="D132" s="162">
        <f t="shared" si="20"/>
        <v>0</v>
      </c>
      <c r="E132" s="162">
        <f t="shared" si="20"/>
        <v>0</v>
      </c>
      <c r="F132" s="162">
        <f t="shared" si="20"/>
        <v>0</v>
      </c>
      <c r="G132" s="162">
        <f t="shared" si="20"/>
        <v>0</v>
      </c>
      <c r="H132" s="162">
        <f t="shared" si="20"/>
        <v>0</v>
      </c>
      <c r="I132" s="162">
        <f t="shared" si="20"/>
        <v>0</v>
      </c>
      <c r="J132" s="162">
        <f t="shared" si="20"/>
        <v>0</v>
      </c>
      <c r="K132" s="228">
        <f t="shared" si="19"/>
        <v>0</v>
      </c>
    </row>
    <row r="133" spans="1:11" x14ac:dyDescent="0.3">
      <c r="B133" s="21" t="str">
        <f t="shared" si="17"/>
        <v>Other (Please describe):</v>
      </c>
      <c r="C133" s="162">
        <f t="shared" si="20"/>
        <v>0</v>
      </c>
      <c r="D133" s="162">
        <f t="shared" si="20"/>
        <v>0</v>
      </c>
      <c r="E133" s="162">
        <f t="shared" si="20"/>
        <v>0</v>
      </c>
      <c r="F133" s="162">
        <f t="shared" si="20"/>
        <v>0</v>
      </c>
      <c r="G133" s="162">
        <f t="shared" si="20"/>
        <v>0</v>
      </c>
      <c r="H133" s="162">
        <f t="shared" si="20"/>
        <v>0</v>
      </c>
      <c r="I133" s="162">
        <f t="shared" si="20"/>
        <v>0</v>
      </c>
      <c r="J133" s="162">
        <f t="shared" si="20"/>
        <v>0</v>
      </c>
      <c r="K133" s="228">
        <f t="shared" si="19"/>
        <v>0</v>
      </c>
    </row>
    <row r="134" spans="1:11" x14ac:dyDescent="0.3">
      <c r="B134" s="21" t="str">
        <f t="shared" ref="B134:B136" si="21">B68</f>
        <v>Other (Please describe):</v>
      </c>
      <c r="C134" s="162">
        <f t="shared" si="20"/>
        <v>0</v>
      </c>
      <c r="D134" s="162">
        <f t="shared" si="20"/>
        <v>0</v>
      </c>
      <c r="E134" s="162">
        <f t="shared" si="20"/>
        <v>0</v>
      </c>
      <c r="F134" s="162">
        <f t="shared" si="20"/>
        <v>0</v>
      </c>
      <c r="G134" s="162">
        <f t="shared" si="20"/>
        <v>0</v>
      </c>
      <c r="H134" s="162">
        <f t="shared" si="20"/>
        <v>0</v>
      </c>
      <c r="I134" s="162">
        <f t="shared" si="20"/>
        <v>0</v>
      </c>
      <c r="J134" s="162">
        <f t="shared" si="20"/>
        <v>0</v>
      </c>
      <c r="K134" s="228">
        <f t="shared" si="19"/>
        <v>0</v>
      </c>
    </row>
    <row r="135" spans="1:11" ht="15" thickBot="1" x14ac:dyDescent="0.35">
      <c r="B135" s="21" t="str">
        <f t="shared" si="21"/>
        <v>Other (Please describe)</v>
      </c>
      <c r="C135" s="162">
        <f t="shared" si="20"/>
        <v>0</v>
      </c>
      <c r="D135" s="162">
        <f t="shared" si="20"/>
        <v>0</v>
      </c>
      <c r="E135" s="162">
        <f t="shared" si="20"/>
        <v>0</v>
      </c>
      <c r="F135" s="162">
        <f t="shared" si="20"/>
        <v>0</v>
      </c>
      <c r="G135" s="162">
        <f t="shared" si="20"/>
        <v>0</v>
      </c>
      <c r="H135" s="162">
        <f t="shared" si="20"/>
        <v>0</v>
      </c>
      <c r="I135" s="162">
        <f t="shared" si="20"/>
        <v>0</v>
      </c>
      <c r="J135" s="162">
        <f t="shared" si="20"/>
        <v>0</v>
      </c>
      <c r="K135" s="228">
        <f t="shared" ref="K135" si="22">SUM(C135:I135)</f>
        <v>0</v>
      </c>
    </row>
    <row r="136" spans="1:11" ht="15" thickBot="1" x14ac:dyDescent="0.35">
      <c r="B136" s="21" t="str">
        <f t="shared" si="21"/>
        <v>TOTAL</v>
      </c>
      <c r="C136" s="182">
        <f>SUM(C118:C135)</f>
        <v>6.8729567307692303</v>
      </c>
      <c r="D136" s="182">
        <f t="shared" ref="D136:J136" si="23">SUM(D118:D135)</f>
        <v>0</v>
      </c>
      <c r="E136" s="182">
        <f t="shared" si="23"/>
        <v>0</v>
      </c>
      <c r="F136" s="182">
        <f t="shared" si="23"/>
        <v>0</v>
      </c>
      <c r="G136" s="182">
        <f t="shared" si="23"/>
        <v>0</v>
      </c>
      <c r="H136" s="182">
        <f t="shared" si="23"/>
        <v>0</v>
      </c>
      <c r="I136" s="182">
        <f t="shared" si="23"/>
        <v>0</v>
      </c>
      <c r="J136" s="182">
        <f t="shared" si="23"/>
        <v>0</v>
      </c>
      <c r="K136" s="229">
        <f>SUM(K118:K135)</f>
        <v>6.8729567307692303</v>
      </c>
    </row>
    <row r="137" spans="1:11" s="11" customFormat="1" x14ac:dyDescent="0.3">
      <c r="A137" s="119"/>
      <c r="B137" s="120"/>
    </row>
  </sheetData>
  <sheetProtection algorithmName="SHA-512" hashValue="xxdcxa6dsUlanSEAeOVuTGJJ04+YD2v335PAUuVFSpLyMM75CDneIhyTCC7ltbxeO110IQOJrGDyrepIIVNf3A==" saltValue="/oiL3e9uPbJAymZMnQQnmQ==" spinCount="100000" sheet="1" objects="1" scenarios="1"/>
  <mergeCells count="4">
    <mergeCell ref="C28:M28"/>
    <mergeCell ref="E1:F1"/>
    <mergeCell ref="B28:B29"/>
    <mergeCell ref="C6:M6"/>
  </mergeCells>
  <hyperlinks>
    <hyperlink ref="C1" location="Menu!A1" tooltip="Click to return to Menu tab" display="Return to Menu"/>
    <hyperlink ref="D1" location="'Support Staff'!A1" tooltip="Click to go to next data tab" display="Next Data tab"/>
    <hyperlink ref="E1" location="'Cost Summary'!A1" tooltip="Click to go to Dashboard tab" display="Go to Unit Cost Summary"/>
    <hyperlink ref="E1:F1" location="'Cost Summary'!A1" tooltip="Click to go to Cost Summary" display="Go to Cost Summary"/>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W82"/>
  <sheetViews>
    <sheetView showGridLines="0" zoomScale="92" zoomScaleNormal="92" workbookViewId="0">
      <pane xSplit="1" ySplit="4" topLeftCell="B5" activePane="bottomRight" state="frozen"/>
      <selection pane="topRight" activeCell="B1" sqref="B1"/>
      <selection pane="bottomLeft" activeCell="A5" sqref="A5"/>
      <selection pane="bottomRight" activeCell="F1" sqref="F1:G1"/>
    </sheetView>
  </sheetViews>
  <sheetFormatPr defaultRowHeight="14.4" x14ac:dyDescent="0.3"/>
  <cols>
    <col min="1" max="1" width="3.6640625" customWidth="1"/>
    <col min="2" max="2" width="27.5546875" customWidth="1"/>
    <col min="3" max="13" width="16.6640625" customWidth="1"/>
    <col min="23" max="23" width="0" hidden="1" customWidth="1"/>
  </cols>
  <sheetData>
    <row r="1" spans="2:13" ht="18.75" customHeight="1" thickBot="1" x14ac:dyDescent="0.3">
      <c r="B1" s="67"/>
      <c r="C1" s="67"/>
      <c r="D1" s="239" t="s">
        <v>73</v>
      </c>
      <c r="E1" s="356" t="s">
        <v>299</v>
      </c>
      <c r="F1" s="369" t="s">
        <v>196</v>
      </c>
      <c r="G1" s="371"/>
    </row>
    <row r="2" spans="2:13" ht="15" x14ac:dyDescent="0.25">
      <c r="B2" s="401" t="s">
        <v>32</v>
      </c>
      <c r="C2" s="401"/>
      <c r="D2" s="1"/>
    </row>
    <row r="3" spans="2:13" ht="15" x14ac:dyDescent="0.25">
      <c r="B3" s="402" t="s">
        <v>33</v>
      </c>
      <c r="C3" s="402"/>
      <c r="D3" s="1"/>
      <c r="E3" s="1"/>
    </row>
    <row r="4" spans="2:13" ht="15" x14ac:dyDescent="0.25">
      <c r="B4" s="116" t="s">
        <v>72</v>
      </c>
      <c r="C4" s="116"/>
      <c r="D4" s="1"/>
      <c r="E4" s="1"/>
    </row>
    <row r="5" spans="2:13" ht="15.75" thickBot="1" x14ac:dyDescent="0.3">
      <c r="B5" s="76" t="s">
        <v>326</v>
      </c>
      <c r="C5" s="116"/>
      <c r="D5" s="1"/>
      <c r="E5" s="1"/>
    </row>
    <row r="6" spans="2:13" ht="42.75" customHeight="1" thickBot="1" x14ac:dyDescent="0.35">
      <c r="B6" s="399" t="s">
        <v>152</v>
      </c>
      <c r="C6" s="394" t="s">
        <v>320</v>
      </c>
      <c r="D6" s="395"/>
      <c r="E6" s="395"/>
      <c r="F6" s="395"/>
      <c r="G6" s="395"/>
      <c r="H6" s="395"/>
      <c r="I6" s="395"/>
      <c r="J6" s="395"/>
      <c r="K6" s="395"/>
      <c r="L6" s="395"/>
      <c r="M6" s="396"/>
    </row>
    <row r="7" spans="2:13" ht="15" thickBot="1" x14ac:dyDescent="0.35">
      <c r="B7" s="400"/>
      <c r="C7" s="169" t="s">
        <v>308</v>
      </c>
      <c r="D7" s="169" t="s">
        <v>309</v>
      </c>
      <c r="E7" s="169" t="s">
        <v>310</v>
      </c>
      <c r="F7" s="169" t="s">
        <v>311</v>
      </c>
      <c r="G7" s="169" t="s">
        <v>312</v>
      </c>
      <c r="H7" s="169" t="s">
        <v>313</v>
      </c>
      <c r="I7" s="169" t="s">
        <v>314</v>
      </c>
      <c r="J7" s="169" t="s">
        <v>315</v>
      </c>
      <c r="K7" s="169" t="s">
        <v>316</v>
      </c>
      <c r="L7" s="245" t="s">
        <v>317</v>
      </c>
      <c r="M7" s="246" t="s">
        <v>318</v>
      </c>
    </row>
    <row r="8" spans="2:13" ht="15" x14ac:dyDescent="0.25">
      <c r="B8" s="22" t="s">
        <v>12</v>
      </c>
      <c r="C8" s="321">
        <v>40000</v>
      </c>
      <c r="D8" s="322">
        <v>75000</v>
      </c>
      <c r="E8" s="322"/>
      <c r="F8" s="322"/>
      <c r="G8" s="322"/>
      <c r="H8" s="322"/>
      <c r="I8" s="322"/>
      <c r="J8" s="322"/>
      <c r="K8" s="322"/>
      <c r="L8" s="323"/>
      <c r="M8" s="320">
        <f>IF(SUM(C8:L8)=0,0,AVERAGE(C8:L8))</f>
        <v>57500</v>
      </c>
    </row>
    <row r="9" spans="2:13" ht="15" x14ac:dyDescent="0.25">
      <c r="B9" s="23" t="s">
        <v>13</v>
      </c>
      <c r="C9" s="321"/>
      <c r="D9" s="322"/>
      <c r="E9" s="322"/>
      <c r="F9" s="322"/>
      <c r="G9" s="322"/>
      <c r="H9" s="322"/>
      <c r="I9" s="322"/>
      <c r="J9" s="322"/>
      <c r="K9" s="322"/>
      <c r="L9" s="323"/>
      <c r="M9" s="320">
        <f t="shared" ref="M9:M23" si="0">IF(SUM(C9:L9)=0,0,AVERAGE(C9:L9))</f>
        <v>0</v>
      </c>
    </row>
    <row r="10" spans="2:13" ht="15" x14ac:dyDescent="0.25">
      <c r="B10" s="23" t="s">
        <v>14</v>
      </c>
      <c r="C10" s="321"/>
      <c r="D10" s="322"/>
      <c r="E10" s="322"/>
      <c r="F10" s="322"/>
      <c r="G10" s="322"/>
      <c r="H10" s="322"/>
      <c r="I10" s="322"/>
      <c r="J10" s="322"/>
      <c r="K10" s="322"/>
      <c r="L10" s="323"/>
      <c r="M10" s="320">
        <f t="shared" si="0"/>
        <v>0</v>
      </c>
    </row>
    <row r="11" spans="2:13" ht="15" x14ac:dyDescent="0.25">
      <c r="B11" s="23" t="s">
        <v>15</v>
      </c>
      <c r="C11" s="321">
        <v>36000</v>
      </c>
      <c r="D11" s="322"/>
      <c r="E11" s="322"/>
      <c r="F11" s="322"/>
      <c r="G11" s="322"/>
      <c r="H11" s="322"/>
      <c r="I11" s="322"/>
      <c r="J11" s="322"/>
      <c r="K11" s="322"/>
      <c r="L11" s="323"/>
      <c r="M11" s="320">
        <f t="shared" si="0"/>
        <v>36000</v>
      </c>
    </row>
    <row r="12" spans="2:13" ht="15" x14ac:dyDescent="0.25">
      <c r="B12" s="23" t="s">
        <v>16</v>
      </c>
      <c r="C12" s="321"/>
      <c r="D12" s="322"/>
      <c r="E12" s="322"/>
      <c r="F12" s="322"/>
      <c r="G12" s="322"/>
      <c r="H12" s="322"/>
      <c r="I12" s="322"/>
      <c r="J12" s="322"/>
      <c r="K12" s="322"/>
      <c r="L12" s="323"/>
      <c r="M12" s="320">
        <f t="shared" si="0"/>
        <v>0</v>
      </c>
    </row>
    <row r="13" spans="2:13" ht="15" x14ac:dyDescent="0.25">
      <c r="B13" s="23" t="s">
        <v>17</v>
      </c>
      <c r="C13" s="324"/>
      <c r="D13" s="325"/>
      <c r="E13" s="325"/>
      <c r="F13" s="325"/>
      <c r="G13" s="325"/>
      <c r="H13" s="325"/>
      <c r="I13" s="325"/>
      <c r="J13" s="325"/>
      <c r="K13" s="325"/>
      <c r="L13" s="326"/>
      <c r="M13" s="320">
        <f t="shared" si="0"/>
        <v>0</v>
      </c>
    </row>
    <row r="14" spans="2:13" ht="15" x14ac:dyDescent="0.25">
      <c r="B14" s="23" t="s">
        <v>18</v>
      </c>
      <c r="C14" s="324"/>
      <c r="D14" s="325"/>
      <c r="E14" s="325"/>
      <c r="F14" s="325"/>
      <c r="G14" s="325"/>
      <c r="H14" s="325"/>
      <c r="I14" s="325"/>
      <c r="J14" s="325"/>
      <c r="K14" s="325"/>
      <c r="L14" s="326"/>
      <c r="M14" s="320">
        <f t="shared" si="0"/>
        <v>0</v>
      </c>
    </row>
    <row r="15" spans="2:13" ht="15" x14ac:dyDescent="0.25">
      <c r="B15" s="23" t="s">
        <v>19</v>
      </c>
      <c r="C15" s="327"/>
      <c r="D15" s="328"/>
      <c r="E15" s="328" t="s">
        <v>72</v>
      </c>
      <c r="F15" s="328"/>
      <c r="G15" s="328"/>
      <c r="H15" s="328"/>
      <c r="I15" s="328"/>
      <c r="J15" s="328"/>
      <c r="K15" s="328"/>
      <c r="L15" s="329"/>
      <c r="M15" s="320">
        <f t="shared" si="0"/>
        <v>0</v>
      </c>
    </row>
    <row r="16" spans="2:13" ht="15" x14ac:dyDescent="0.25">
      <c r="B16" s="23" t="s">
        <v>262</v>
      </c>
      <c r="C16" s="327"/>
      <c r="D16" s="328"/>
      <c r="E16" s="328"/>
      <c r="F16" s="328"/>
      <c r="G16" s="328"/>
      <c r="H16" s="328"/>
      <c r="I16" s="328"/>
      <c r="J16" s="328"/>
      <c r="K16" s="328"/>
      <c r="L16" s="329"/>
      <c r="M16" s="320">
        <f t="shared" si="0"/>
        <v>0</v>
      </c>
    </row>
    <row r="17" spans="2:13" ht="15" x14ac:dyDescent="0.25">
      <c r="B17" s="23" t="s">
        <v>263</v>
      </c>
      <c r="C17" s="327"/>
      <c r="D17" s="328"/>
      <c r="E17" s="328"/>
      <c r="F17" s="328"/>
      <c r="G17" s="328"/>
      <c r="H17" s="328"/>
      <c r="I17" s="328"/>
      <c r="J17" s="328"/>
      <c r="K17" s="328"/>
      <c r="L17" s="329"/>
      <c r="M17" s="320">
        <f t="shared" si="0"/>
        <v>0</v>
      </c>
    </row>
    <row r="18" spans="2:13" ht="15" x14ac:dyDescent="0.25">
      <c r="B18" s="23" t="s">
        <v>264</v>
      </c>
      <c r="C18" s="327"/>
      <c r="D18" s="328"/>
      <c r="E18" s="328"/>
      <c r="F18" s="328"/>
      <c r="G18" s="328"/>
      <c r="H18" s="328"/>
      <c r="I18" s="328"/>
      <c r="J18" s="328"/>
      <c r="K18" s="328"/>
      <c r="L18" s="329"/>
      <c r="M18" s="320">
        <f t="shared" si="0"/>
        <v>0</v>
      </c>
    </row>
    <row r="19" spans="2:13" ht="15" x14ac:dyDescent="0.25">
      <c r="B19" s="23" t="s">
        <v>20</v>
      </c>
      <c r="C19" s="327"/>
      <c r="D19" s="328"/>
      <c r="E19" s="328"/>
      <c r="F19" s="328"/>
      <c r="G19" s="328"/>
      <c r="H19" s="328"/>
      <c r="I19" s="328"/>
      <c r="J19" s="328"/>
      <c r="K19" s="328"/>
      <c r="L19" s="329"/>
      <c r="M19" s="320">
        <f t="shared" si="0"/>
        <v>0</v>
      </c>
    </row>
    <row r="20" spans="2:13" ht="15" x14ac:dyDescent="0.25">
      <c r="B20" s="23" t="s">
        <v>21</v>
      </c>
      <c r="C20" s="330"/>
      <c r="D20" s="328"/>
      <c r="E20" s="328"/>
      <c r="F20" s="328"/>
      <c r="G20" s="328"/>
      <c r="H20" s="328"/>
      <c r="I20" s="328"/>
      <c r="J20" s="328"/>
      <c r="K20" s="328"/>
      <c r="L20" s="329"/>
      <c r="M20" s="320">
        <f t="shared" si="0"/>
        <v>0</v>
      </c>
    </row>
    <row r="21" spans="2:13" ht="15" x14ac:dyDescent="0.25">
      <c r="B21" s="23" t="s">
        <v>22</v>
      </c>
      <c r="C21" s="331"/>
      <c r="D21" s="325"/>
      <c r="E21" s="325"/>
      <c r="F21" s="325"/>
      <c r="G21" s="325"/>
      <c r="H21" s="325"/>
      <c r="I21" s="325"/>
      <c r="J21" s="325"/>
      <c r="K21" s="325"/>
      <c r="L21" s="326"/>
      <c r="M21" s="320">
        <f t="shared" si="0"/>
        <v>0</v>
      </c>
    </row>
    <row r="22" spans="2:13" ht="15" x14ac:dyDescent="0.25">
      <c r="B22" s="23" t="s">
        <v>265</v>
      </c>
      <c r="C22" s="331"/>
      <c r="D22" s="325"/>
      <c r="E22" s="325"/>
      <c r="F22" s="325"/>
      <c r="G22" s="325"/>
      <c r="H22" s="325"/>
      <c r="I22" s="325"/>
      <c r="J22" s="325"/>
      <c r="K22" s="325"/>
      <c r="L22" s="326"/>
      <c r="M22" s="320">
        <f t="shared" si="0"/>
        <v>0</v>
      </c>
    </row>
    <row r="23" spans="2:13" ht="15" x14ac:dyDescent="0.25">
      <c r="B23" s="242" t="s">
        <v>169</v>
      </c>
      <c r="C23" s="331"/>
      <c r="D23" s="325"/>
      <c r="E23" s="325"/>
      <c r="F23" s="325"/>
      <c r="G23" s="325"/>
      <c r="H23" s="325"/>
      <c r="I23" s="325"/>
      <c r="J23" s="325"/>
      <c r="K23" s="325"/>
      <c r="L23" s="326"/>
      <c r="M23" s="320">
        <f t="shared" si="0"/>
        <v>0</v>
      </c>
    </row>
    <row r="24" spans="2:13" ht="15" x14ac:dyDescent="0.25">
      <c r="B24" s="242" t="s">
        <v>169</v>
      </c>
      <c r="C24" s="331"/>
      <c r="D24" s="325"/>
      <c r="E24" s="325"/>
      <c r="F24" s="325"/>
      <c r="G24" s="325"/>
      <c r="H24" s="325"/>
      <c r="I24" s="325"/>
      <c r="J24" s="325"/>
      <c r="K24" s="325"/>
      <c r="L24" s="326"/>
      <c r="M24" s="320">
        <f>IF(SUM(C24:L24)=0,0,AVERAGE(C24:L24))</f>
        <v>0</v>
      </c>
    </row>
    <row r="25" spans="2:13" ht="15" x14ac:dyDescent="0.25">
      <c r="B25" s="242" t="s">
        <v>169</v>
      </c>
      <c r="C25" s="331"/>
      <c r="D25" s="325"/>
      <c r="E25" s="325"/>
      <c r="F25" s="325"/>
      <c r="G25" s="325"/>
      <c r="H25" s="325"/>
      <c r="I25" s="325"/>
      <c r="J25" s="325"/>
      <c r="K25" s="325"/>
      <c r="L25" s="326"/>
      <c r="M25" s="320">
        <f>IF(SUM(C25:L25)=0,0,AVERAGE(C25:L25))</f>
        <v>0</v>
      </c>
    </row>
    <row r="26" spans="2:13" ht="15" x14ac:dyDescent="0.25">
      <c r="B26" s="242" t="s">
        <v>169</v>
      </c>
      <c r="C26" s="331"/>
      <c r="D26" s="325"/>
      <c r="E26" s="325"/>
      <c r="F26" s="325"/>
      <c r="G26" s="325"/>
      <c r="H26" s="325"/>
      <c r="I26" s="325"/>
      <c r="J26" s="325"/>
      <c r="K26" s="325"/>
      <c r="L26" s="326"/>
      <c r="M26" s="320">
        <f t="shared" ref="M26:M29" si="1">IF(SUM(C26:L26)=0,0,AVERAGE(C26:L26))</f>
        <v>0</v>
      </c>
    </row>
    <row r="27" spans="2:13" ht="15" x14ac:dyDescent="0.25">
      <c r="B27" s="242" t="s">
        <v>169</v>
      </c>
      <c r="C27" s="331"/>
      <c r="D27" s="325"/>
      <c r="E27" s="325"/>
      <c r="F27" s="325"/>
      <c r="G27" s="325"/>
      <c r="H27" s="325"/>
      <c r="I27" s="325"/>
      <c r="J27" s="325"/>
      <c r="K27" s="325"/>
      <c r="L27" s="326"/>
      <c r="M27" s="320">
        <f t="shared" si="1"/>
        <v>0</v>
      </c>
    </row>
    <row r="28" spans="2:13" ht="15" x14ac:dyDescent="0.25">
      <c r="B28" s="242" t="s">
        <v>169</v>
      </c>
      <c r="C28" s="331"/>
      <c r="D28" s="325"/>
      <c r="E28" s="325"/>
      <c r="F28" s="325"/>
      <c r="G28" s="325"/>
      <c r="H28" s="325"/>
      <c r="I28" s="325"/>
      <c r="J28" s="325"/>
      <c r="K28" s="325"/>
      <c r="L28" s="326"/>
      <c r="M28" s="320">
        <f t="shared" si="1"/>
        <v>0</v>
      </c>
    </row>
    <row r="29" spans="2:13" ht="15" x14ac:dyDescent="0.25">
      <c r="B29" s="242" t="s">
        <v>169</v>
      </c>
      <c r="C29" s="331"/>
      <c r="D29" s="325"/>
      <c r="E29" s="325"/>
      <c r="F29" s="325"/>
      <c r="G29" s="325"/>
      <c r="H29" s="325"/>
      <c r="I29" s="325"/>
      <c r="J29" s="325"/>
      <c r="K29" s="325"/>
      <c r="L29" s="326"/>
      <c r="M29" s="320">
        <f t="shared" si="1"/>
        <v>0</v>
      </c>
    </row>
    <row r="30" spans="2:13" ht="15" x14ac:dyDescent="0.25">
      <c r="B30" s="116"/>
      <c r="C30" s="1"/>
      <c r="D30" s="1"/>
    </row>
    <row r="31" spans="2:13" ht="15.75" thickBot="1" x14ac:dyDescent="0.3">
      <c r="B31" s="76" t="s">
        <v>325</v>
      </c>
      <c r="C31" s="1"/>
      <c r="D31" s="1"/>
    </row>
    <row r="32" spans="2:13" ht="44.25" customHeight="1" thickBot="1" x14ac:dyDescent="0.35">
      <c r="B32" s="399" t="s">
        <v>152</v>
      </c>
      <c r="C32" s="394" t="s">
        <v>321</v>
      </c>
      <c r="D32" s="395"/>
      <c r="E32" s="395"/>
      <c r="F32" s="395"/>
      <c r="G32" s="395"/>
      <c r="H32" s="395"/>
      <c r="I32" s="395"/>
      <c r="J32" s="395"/>
      <c r="K32" s="395"/>
      <c r="L32" s="395"/>
      <c r="M32" s="396"/>
    </row>
    <row r="33" spans="2:13" ht="15" thickBot="1" x14ac:dyDescent="0.35">
      <c r="B33" s="400"/>
      <c r="C33" s="169" t="s">
        <v>308</v>
      </c>
      <c r="D33" s="169" t="s">
        <v>309</v>
      </c>
      <c r="E33" s="169" t="s">
        <v>310</v>
      </c>
      <c r="F33" s="169" t="s">
        <v>311</v>
      </c>
      <c r="G33" s="169" t="s">
        <v>312</v>
      </c>
      <c r="H33" s="169" t="s">
        <v>313</v>
      </c>
      <c r="I33" s="169" t="s">
        <v>314</v>
      </c>
      <c r="J33" s="169" t="s">
        <v>315</v>
      </c>
      <c r="K33" s="169" t="s">
        <v>316</v>
      </c>
      <c r="L33" s="245" t="s">
        <v>317</v>
      </c>
      <c r="M33" s="246" t="s">
        <v>322</v>
      </c>
    </row>
    <row r="34" spans="2:13" x14ac:dyDescent="0.3">
      <c r="B34" s="22" t="str">
        <f>B8</f>
        <v>Accounts clerk</v>
      </c>
      <c r="C34" s="294">
        <v>0.15</v>
      </c>
      <c r="D34" s="295">
        <v>0.1</v>
      </c>
      <c r="E34" s="295"/>
      <c r="F34" s="295"/>
      <c r="G34" s="295"/>
      <c r="H34" s="295"/>
      <c r="I34" s="295"/>
      <c r="J34" s="295"/>
      <c r="K34" s="295"/>
      <c r="L34" s="296"/>
      <c r="M34" s="249">
        <f>IF(SUM(C34:L34)=0,0,AVERAGE(C34:L34))</f>
        <v>0.125</v>
      </c>
    </row>
    <row r="35" spans="2:13" x14ac:dyDescent="0.3">
      <c r="B35" s="22" t="str">
        <f t="shared" ref="B35:B55" si="2">B9</f>
        <v>Assistant accountant</v>
      </c>
      <c r="C35" s="294"/>
      <c r="D35" s="295"/>
      <c r="E35" s="295"/>
      <c r="F35" s="295"/>
      <c r="G35" s="295"/>
      <c r="H35" s="295"/>
      <c r="I35" s="295"/>
      <c r="J35" s="295"/>
      <c r="K35" s="295"/>
      <c r="L35" s="296"/>
      <c r="M35" s="249">
        <f t="shared" ref="M35:M55" si="3">IF(SUM(C35:L35)=0,0,AVERAGE(C35:L35))</f>
        <v>0</v>
      </c>
    </row>
    <row r="36" spans="2:13" x14ac:dyDescent="0.3">
      <c r="B36" s="22" t="str">
        <f t="shared" si="2"/>
        <v>Assistant HR officer</v>
      </c>
      <c r="C36" s="294"/>
      <c r="D36" s="295"/>
      <c r="E36" s="295"/>
      <c r="F36" s="295"/>
      <c r="G36" s="295"/>
      <c r="H36" s="295"/>
      <c r="I36" s="295"/>
      <c r="J36" s="295"/>
      <c r="K36" s="295"/>
      <c r="L36" s="296"/>
      <c r="M36" s="249">
        <f t="shared" si="3"/>
        <v>0</v>
      </c>
    </row>
    <row r="37" spans="2:13" x14ac:dyDescent="0.3">
      <c r="B37" s="22" t="str">
        <f t="shared" si="2"/>
        <v>Clerk</v>
      </c>
      <c r="C37" s="294">
        <v>0.24</v>
      </c>
      <c r="D37" s="295"/>
      <c r="E37" s="295"/>
      <c r="F37" s="295"/>
      <c r="G37" s="295"/>
      <c r="H37" s="295"/>
      <c r="I37" s="295"/>
      <c r="J37" s="295"/>
      <c r="K37" s="295"/>
      <c r="L37" s="296"/>
      <c r="M37" s="249">
        <f t="shared" si="3"/>
        <v>0.24</v>
      </c>
    </row>
    <row r="38" spans="2:13" x14ac:dyDescent="0.3">
      <c r="B38" s="22" t="str">
        <f t="shared" si="2"/>
        <v>Data Manager</v>
      </c>
      <c r="C38" s="294"/>
      <c r="D38" s="295"/>
      <c r="E38" s="295"/>
      <c r="F38" s="295"/>
      <c r="G38" s="295"/>
      <c r="H38" s="295"/>
      <c r="I38" s="295"/>
      <c r="J38" s="295"/>
      <c r="K38" s="295"/>
      <c r="L38" s="296"/>
      <c r="M38" s="249">
        <f t="shared" si="3"/>
        <v>0</v>
      </c>
    </row>
    <row r="39" spans="2:13" x14ac:dyDescent="0.3">
      <c r="B39" s="22" t="str">
        <f t="shared" si="2"/>
        <v>Driver</v>
      </c>
      <c r="C39" s="297"/>
      <c r="D39" s="298"/>
      <c r="E39" s="298"/>
      <c r="F39" s="298"/>
      <c r="G39" s="298"/>
      <c r="H39" s="298"/>
      <c r="I39" s="298"/>
      <c r="J39" s="298"/>
      <c r="K39" s="298"/>
      <c r="L39" s="299"/>
      <c r="M39" s="249">
        <f t="shared" si="3"/>
        <v>0</v>
      </c>
    </row>
    <row r="40" spans="2:13" x14ac:dyDescent="0.3">
      <c r="B40" s="22" t="str">
        <f t="shared" si="2"/>
        <v>Guard</v>
      </c>
      <c r="C40" s="297"/>
      <c r="D40" s="298"/>
      <c r="E40" s="298"/>
      <c r="F40" s="298"/>
      <c r="G40" s="298"/>
      <c r="H40" s="298"/>
      <c r="I40" s="298"/>
      <c r="J40" s="298"/>
      <c r="K40" s="298"/>
      <c r="L40" s="299"/>
      <c r="M40" s="249">
        <f t="shared" si="3"/>
        <v>0</v>
      </c>
    </row>
    <row r="41" spans="2:13" x14ac:dyDescent="0.3">
      <c r="B41" s="22" t="str">
        <f t="shared" si="2"/>
        <v>Housekeeping</v>
      </c>
      <c r="C41" s="300"/>
      <c r="D41" s="301"/>
      <c r="E41" s="301"/>
      <c r="F41" s="301"/>
      <c r="G41" s="301"/>
      <c r="H41" s="301"/>
      <c r="I41" s="301"/>
      <c r="J41" s="301"/>
      <c r="K41" s="301"/>
      <c r="L41" s="302"/>
      <c r="M41" s="249">
        <f t="shared" si="3"/>
        <v>0</v>
      </c>
    </row>
    <row r="42" spans="2:13" x14ac:dyDescent="0.3">
      <c r="B42" s="22" t="str">
        <f t="shared" si="2"/>
        <v>Technicians</v>
      </c>
      <c r="C42" s="300"/>
      <c r="D42" s="301"/>
      <c r="E42" s="301"/>
      <c r="F42" s="301"/>
      <c r="G42" s="301"/>
      <c r="H42" s="301"/>
      <c r="I42" s="301"/>
      <c r="J42" s="301"/>
      <c r="K42" s="301"/>
      <c r="L42" s="302"/>
      <c r="M42" s="249">
        <f t="shared" si="3"/>
        <v>0</v>
      </c>
    </row>
    <row r="43" spans="2:13" x14ac:dyDescent="0.3">
      <c r="B43" s="22" t="str">
        <f t="shared" si="2"/>
        <v>Administrator</v>
      </c>
      <c r="C43" s="300"/>
      <c r="D43" s="301"/>
      <c r="E43" s="301"/>
      <c r="F43" s="301"/>
      <c r="G43" s="301"/>
      <c r="H43" s="301"/>
      <c r="I43" s="301"/>
      <c r="J43" s="301"/>
      <c r="K43" s="301"/>
      <c r="L43" s="302"/>
      <c r="M43" s="249">
        <f t="shared" si="3"/>
        <v>0</v>
      </c>
    </row>
    <row r="44" spans="2:13" x14ac:dyDescent="0.3">
      <c r="B44" s="22" t="str">
        <f t="shared" si="2"/>
        <v>Office Attendant</v>
      </c>
      <c r="C44" s="300"/>
      <c r="D44" s="301"/>
      <c r="E44" s="301"/>
      <c r="F44" s="301"/>
      <c r="G44" s="301"/>
      <c r="H44" s="301"/>
      <c r="I44" s="301"/>
      <c r="J44" s="301"/>
      <c r="K44" s="301"/>
      <c r="L44" s="302"/>
      <c r="M44" s="249">
        <f t="shared" si="3"/>
        <v>0</v>
      </c>
    </row>
    <row r="45" spans="2:13" x14ac:dyDescent="0.3">
      <c r="B45" s="22" t="str">
        <f t="shared" si="2"/>
        <v>Office Manager</v>
      </c>
      <c r="C45" s="300"/>
      <c r="D45" s="301"/>
      <c r="E45" s="301"/>
      <c r="F45" s="301"/>
      <c r="G45" s="301"/>
      <c r="H45" s="301"/>
      <c r="I45" s="301"/>
      <c r="J45" s="301"/>
      <c r="K45" s="301"/>
      <c r="L45" s="302"/>
      <c r="M45" s="249">
        <f t="shared" si="3"/>
        <v>0</v>
      </c>
    </row>
    <row r="46" spans="2:13" x14ac:dyDescent="0.3">
      <c r="B46" s="22" t="str">
        <f t="shared" si="2"/>
        <v>Porter</v>
      </c>
      <c r="C46" s="303"/>
      <c r="D46" s="301"/>
      <c r="E46" s="301"/>
      <c r="F46" s="301"/>
      <c r="G46" s="301"/>
      <c r="H46" s="301"/>
      <c r="I46" s="301"/>
      <c r="J46" s="301"/>
      <c r="K46" s="301"/>
      <c r="L46" s="302"/>
      <c r="M46" s="249">
        <f t="shared" si="3"/>
        <v>0</v>
      </c>
    </row>
    <row r="47" spans="2:13" x14ac:dyDescent="0.3">
      <c r="B47" s="22" t="str">
        <f t="shared" si="2"/>
        <v>Reception</v>
      </c>
      <c r="C47" s="304"/>
      <c r="D47" s="298"/>
      <c r="E47" s="298"/>
      <c r="F47" s="298"/>
      <c r="G47" s="298"/>
      <c r="H47" s="298"/>
      <c r="I47" s="298"/>
      <c r="J47" s="298"/>
      <c r="K47" s="298"/>
      <c r="L47" s="299"/>
      <c r="M47" s="249">
        <f t="shared" si="3"/>
        <v>0</v>
      </c>
    </row>
    <row r="48" spans="2:13" x14ac:dyDescent="0.3">
      <c r="B48" s="22" t="str">
        <f t="shared" si="2"/>
        <v>Store Clerk/Keeper</v>
      </c>
      <c r="C48" s="304"/>
      <c r="D48" s="298"/>
      <c r="E48" s="298"/>
      <c r="F48" s="298"/>
      <c r="G48" s="298"/>
      <c r="H48" s="298"/>
      <c r="I48" s="298"/>
      <c r="J48" s="298"/>
      <c r="K48" s="298"/>
      <c r="L48" s="299"/>
      <c r="M48" s="249">
        <f t="shared" si="3"/>
        <v>0</v>
      </c>
    </row>
    <row r="49" spans="2:23" x14ac:dyDescent="0.3">
      <c r="B49" s="22" t="str">
        <f t="shared" si="2"/>
        <v>Other (Please describe)</v>
      </c>
      <c r="C49" s="304"/>
      <c r="D49" s="298"/>
      <c r="E49" s="298"/>
      <c r="F49" s="298"/>
      <c r="G49" s="298"/>
      <c r="H49" s="298"/>
      <c r="I49" s="298"/>
      <c r="J49" s="298"/>
      <c r="K49" s="298"/>
      <c r="L49" s="299"/>
      <c r="M49" s="249">
        <f t="shared" si="3"/>
        <v>0</v>
      </c>
    </row>
    <row r="50" spans="2:23" x14ac:dyDescent="0.3">
      <c r="B50" s="22" t="str">
        <f t="shared" si="2"/>
        <v>Other (Please describe)</v>
      </c>
      <c r="C50" s="304"/>
      <c r="D50" s="298"/>
      <c r="E50" s="298"/>
      <c r="F50" s="298"/>
      <c r="G50" s="298"/>
      <c r="H50" s="298"/>
      <c r="I50" s="298"/>
      <c r="J50" s="298"/>
      <c r="K50" s="298"/>
      <c r="L50" s="299"/>
      <c r="M50" s="249">
        <f t="shared" si="3"/>
        <v>0</v>
      </c>
    </row>
    <row r="51" spans="2:23" x14ac:dyDescent="0.3">
      <c r="B51" s="22" t="str">
        <f t="shared" si="2"/>
        <v>Other (Please describe)</v>
      </c>
      <c r="C51" s="304"/>
      <c r="D51" s="298"/>
      <c r="E51" s="298"/>
      <c r="F51" s="298"/>
      <c r="G51" s="298"/>
      <c r="H51" s="298"/>
      <c r="I51" s="298"/>
      <c r="J51" s="298"/>
      <c r="K51" s="298"/>
      <c r="L51" s="299"/>
      <c r="M51" s="249">
        <f t="shared" si="3"/>
        <v>0</v>
      </c>
    </row>
    <row r="52" spans="2:23" x14ac:dyDescent="0.3">
      <c r="B52" s="22" t="str">
        <f t="shared" si="2"/>
        <v>Other (Please describe)</v>
      </c>
      <c r="C52" s="304"/>
      <c r="D52" s="298"/>
      <c r="E52" s="298"/>
      <c r="F52" s="298"/>
      <c r="G52" s="298"/>
      <c r="H52" s="298"/>
      <c r="I52" s="298"/>
      <c r="J52" s="298"/>
      <c r="K52" s="298"/>
      <c r="L52" s="299"/>
      <c r="M52" s="249">
        <f t="shared" si="3"/>
        <v>0</v>
      </c>
    </row>
    <row r="53" spans="2:23" x14ac:dyDescent="0.3">
      <c r="B53" s="22" t="str">
        <f t="shared" si="2"/>
        <v>Other (Please describe)</v>
      </c>
      <c r="C53" s="304"/>
      <c r="D53" s="298"/>
      <c r="E53" s="298"/>
      <c r="F53" s="298"/>
      <c r="G53" s="298"/>
      <c r="H53" s="298"/>
      <c r="I53" s="298"/>
      <c r="J53" s="298"/>
      <c r="K53" s="298"/>
      <c r="L53" s="299"/>
      <c r="M53" s="249">
        <f t="shared" si="3"/>
        <v>0</v>
      </c>
    </row>
    <row r="54" spans="2:23" x14ac:dyDescent="0.3">
      <c r="B54" s="22" t="str">
        <f t="shared" si="2"/>
        <v>Other (Please describe)</v>
      </c>
      <c r="C54" s="304"/>
      <c r="D54" s="298"/>
      <c r="E54" s="298"/>
      <c r="F54" s="298"/>
      <c r="G54" s="298"/>
      <c r="H54" s="298"/>
      <c r="I54" s="298"/>
      <c r="J54" s="298"/>
      <c r="K54" s="298"/>
      <c r="L54" s="299"/>
      <c r="M54" s="249">
        <f t="shared" si="3"/>
        <v>0</v>
      </c>
    </row>
    <row r="55" spans="2:23" x14ac:dyDescent="0.3">
      <c r="B55" s="22" t="str">
        <f t="shared" si="2"/>
        <v>Other (Please describe)</v>
      </c>
      <c r="C55" s="304"/>
      <c r="D55" s="298"/>
      <c r="E55" s="298"/>
      <c r="F55" s="298"/>
      <c r="G55" s="298"/>
      <c r="H55" s="298"/>
      <c r="I55" s="298"/>
      <c r="J55" s="298"/>
      <c r="K55" s="298"/>
      <c r="L55" s="299"/>
      <c r="M55" s="249">
        <f t="shared" si="3"/>
        <v>0</v>
      </c>
    </row>
    <row r="58" spans="2:23" ht="15" thickBot="1" x14ac:dyDescent="0.35">
      <c r="B58" s="76" t="s">
        <v>324</v>
      </c>
      <c r="C58" s="76"/>
      <c r="D58" s="13"/>
      <c r="E58" s="13"/>
      <c r="F58" s="13"/>
    </row>
    <row r="59" spans="2:23" s="2" customFormat="1" ht="58.2" thickBot="1" x14ac:dyDescent="0.35">
      <c r="B59" s="167" t="s">
        <v>152</v>
      </c>
      <c r="C59" s="168" t="s">
        <v>151</v>
      </c>
      <c r="D59" s="169" t="s">
        <v>207</v>
      </c>
      <c r="E59" s="170" t="s">
        <v>191</v>
      </c>
      <c r="F59" s="238" t="s">
        <v>307</v>
      </c>
      <c r="G59" s="171" t="s">
        <v>157</v>
      </c>
    </row>
    <row r="60" spans="2:23" s="2" customFormat="1" x14ac:dyDescent="0.3">
      <c r="B60" s="22" t="str">
        <f>B8</f>
        <v>Accounts clerk</v>
      </c>
      <c r="C60" s="332">
        <f>COUNT(C8:L8)</f>
        <v>2</v>
      </c>
      <c r="D60" s="131">
        <f>M8</f>
        <v>57500</v>
      </c>
      <c r="E60" s="240">
        <f>M34</f>
        <v>0.125</v>
      </c>
      <c r="F60" s="240">
        <f>IF(E60=0,$W$60,E60)</f>
        <v>0.125</v>
      </c>
      <c r="G60" s="131">
        <f>C60*D60*F60</f>
        <v>14375</v>
      </c>
      <c r="W60" s="2">
        <f>IF('Background Information'!$Q$24=0,0,'Service Delivery Statistics'!$Q$21/'Background Information'!$Q$24)</f>
        <v>0</v>
      </c>
    </row>
    <row r="61" spans="2:23" s="2" customFormat="1" x14ac:dyDescent="0.3">
      <c r="B61" s="22" t="str">
        <f t="shared" ref="B61:B81" si="4">B9</f>
        <v>Assistant accountant</v>
      </c>
      <c r="C61" s="332">
        <f t="shared" ref="C61:C81" si="5">COUNT(C9:L9)</f>
        <v>0</v>
      </c>
      <c r="D61" s="131">
        <f t="shared" ref="D61:D81" si="6">M9</f>
        <v>0</v>
      </c>
      <c r="E61" s="240">
        <f t="shared" ref="E61:E81" si="7">M35</f>
        <v>0</v>
      </c>
      <c r="F61" s="240">
        <f t="shared" ref="F61:F81" si="8">IF(E61=0,$W$60,E61)</f>
        <v>0</v>
      </c>
      <c r="G61" s="131">
        <f t="shared" ref="G61:G81" si="9">C61*D61*F61</f>
        <v>0</v>
      </c>
    </row>
    <row r="62" spans="2:23" s="2" customFormat="1" x14ac:dyDescent="0.3">
      <c r="B62" s="22" t="str">
        <f t="shared" si="4"/>
        <v>Assistant HR officer</v>
      </c>
      <c r="C62" s="332">
        <f t="shared" si="5"/>
        <v>0</v>
      </c>
      <c r="D62" s="131">
        <f t="shared" si="6"/>
        <v>0</v>
      </c>
      <c r="E62" s="240">
        <f t="shared" si="7"/>
        <v>0</v>
      </c>
      <c r="F62" s="240">
        <f t="shared" si="8"/>
        <v>0</v>
      </c>
      <c r="G62" s="131">
        <f t="shared" si="9"/>
        <v>0</v>
      </c>
    </row>
    <row r="63" spans="2:23" s="2" customFormat="1" x14ac:dyDescent="0.3">
      <c r="B63" s="22" t="str">
        <f t="shared" si="4"/>
        <v>Clerk</v>
      </c>
      <c r="C63" s="332">
        <f t="shared" si="5"/>
        <v>1</v>
      </c>
      <c r="D63" s="131">
        <f t="shared" si="6"/>
        <v>36000</v>
      </c>
      <c r="E63" s="240">
        <f t="shared" si="7"/>
        <v>0.24</v>
      </c>
      <c r="F63" s="240">
        <f t="shared" si="8"/>
        <v>0.24</v>
      </c>
      <c r="G63" s="131">
        <f t="shared" si="9"/>
        <v>8640</v>
      </c>
    </row>
    <row r="64" spans="2:23" s="2" customFormat="1" x14ac:dyDescent="0.3">
      <c r="B64" s="22" t="str">
        <f t="shared" si="4"/>
        <v>Data Manager</v>
      </c>
      <c r="C64" s="332">
        <f t="shared" si="5"/>
        <v>0</v>
      </c>
      <c r="D64" s="131">
        <f t="shared" si="6"/>
        <v>0</v>
      </c>
      <c r="E64" s="240">
        <f t="shared" si="7"/>
        <v>0</v>
      </c>
      <c r="F64" s="240">
        <f t="shared" si="8"/>
        <v>0</v>
      </c>
      <c r="G64" s="131">
        <f t="shared" si="9"/>
        <v>0</v>
      </c>
    </row>
    <row r="65" spans="2:9" s="2" customFormat="1" x14ac:dyDescent="0.3">
      <c r="B65" s="22" t="str">
        <f t="shared" si="4"/>
        <v>Driver</v>
      </c>
      <c r="C65" s="332">
        <f t="shared" si="5"/>
        <v>0</v>
      </c>
      <c r="D65" s="131">
        <f t="shared" si="6"/>
        <v>0</v>
      </c>
      <c r="E65" s="240">
        <f t="shared" si="7"/>
        <v>0</v>
      </c>
      <c r="F65" s="240">
        <f t="shared" si="8"/>
        <v>0</v>
      </c>
      <c r="G65" s="131">
        <f t="shared" si="9"/>
        <v>0</v>
      </c>
      <c r="I65" s="2" t="s">
        <v>72</v>
      </c>
    </row>
    <row r="66" spans="2:9" s="2" customFormat="1" x14ac:dyDescent="0.3">
      <c r="B66" s="22" t="str">
        <f t="shared" si="4"/>
        <v>Guard</v>
      </c>
      <c r="C66" s="332">
        <f t="shared" si="5"/>
        <v>0</v>
      </c>
      <c r="D66" s="131">
        <f t="shared" si="6"/>
        <v>0</v>
      </c>
      <c r="E66" s="240">
        <f t="shared" si="7"/>
        <v>0</v>
      </c>
      <c r="F66" s="240">
        <f t="shared" si="8"/>
        <v>0</v>
      </c>
      <c r="G66" s="131">
        <f t="shared" si="9"/>
        <v>0</v>
      </c>
    </row>
    <row r="67" spans="2:9" s="2" customFormat="1" x14ac:dyDescent="0.3">
      <c r="B67" s="22" t="str">
        <f t="shared" si="4"/>
        <v>Housekeeping</v>
      </c>
      <c r="C67" s="332">
        <f t="shared" si="5"/>
        <v>0</v>
      </c>
      <c r="D67" s="131">
        <f t="shared" si="6"/>
        <v>0</v>
      </c>
      <c r="E67" s="240">
        <f t="shared" si="7"/>
        <v>0</v>
      </c>
      <c r="F67" s="240">
        <f t="shared" si="8"/>
        <v>0</v>
      </c>
      <c r="G67" s="131">
        <f t="shared" si="9"/>
        <v>0</v>
      </c>
    </row>
    <row r="68" spans="2:9" s="2" customFormat="1" x14ac:dyDescent="0.3">
      <c r="B68" s="22" t="str">
        <f t="shared" si="4"/>
        <v>Technicians</v>
      </c>
      <c r="C68" s="332">
        <f t="shared" si="5"/>
        <v>0</v>
      </c>
      <c r="D68" s="131">
        <f t="shared" si="6"/>
        <v>0</v>
      </c>
      <c r="E68" s="240">
        <f t="shared" si="7"/>
        <v>0</v>
      </c>
      <c r="F68" s="240">
        <f t="shared" si="8"/>
        <v>0</v>
      </c>
      <c r="G68" s="131">
        <f t="shared" si="9"/>
        <v>0</v>
      </c>
    </row>
    <row r="69" spans="2:9" s="2" customFormat="1" x14ac:dyDescent="0.3">
      <c r="B69" s="22" t="str">
        <f t="shared" si="4"/>
        <v>Administrator</v>
      </c>
      <c r="C69" s="332">
        <f t="shared" si="5"/>
        <v>0</v>
      </c>
      <c r="D69" s="131">
        <f t="shared" si="6"/>
        <v>0</v>
      </c>
      <c r="E69" s="240">
        <f t="shared" si="7"/>
        <v>0</v>
      </c>
      <c r="F69" s="240">
        <f t="shared" si="8"/>
        <v>0</v>
      </c>
      <c r="G69" s="131">
        <f t="shared" si="9"/>
        <v>0</v>
      </c>
      <c r="H69" s="2" t="s">
        <v>72</v>
      </c>
    </row>
    <row r="70" spans="2:9" s="2" customFormat="1" x14ac:dyDescent="0.3">
      <c r="B70" s="22" t="str">
        <f t="shared" si="4"/>
        <v>Office Attendant</v>
      </c>
      <c r="C70" s="332">
        <f t="shared" si="5"/>
        <v>0</v>
      </c>
      <c r="D70" s="131">
        <f t="shared" si="6"/>
        <v>0</v>
      </c>
      <c r="E70" s="240">
        <f t="shared" si="7"/>
        <v>0</v>
      </c>
      <c r="F70" s="240">
        <f t="shared" si="8"/>
        <v>0</v>
      </c>
      <c r="G70" s="131">
        <f t="shared" si="9"/>
        <v>0</v>
      </c>
    </row>
    <row r="71" spans="2:9" s="2" customFormat="1" x14ac:dyDescent="0.3">
      <c r="B71" s="22" t="str">
        <f t="shared" si="4"/>
        <v>Office Manager</v>
      </c>
      <c r="C71" s="332">
        <f t="shared" si="5"/>
        <v>0</v>
      </c>
      <c r="D71" s="131">
        <f t="shared" si="6"/>
        <v>0</v>
      </c>
      <c r="E71" s="240">
        <f t="shared" si="7"/>
        <v>0</v>
      </c>
      <c r="F71" s="240">
        <f t="shared" si="8"/>
        <v>0</v>
      </c>
      <c r="G71" s="131">
        <f t="shared" si="9"/>
        <v>0</v>
      </c>
    </row>
    <row r="72" spans="2:9" s="2" customFormat="1" x14ac:dyDescent="0.3">
      <c r="B72" s="22" t="str">
        <f t="shared" si="4"/>
        <v>Porter</v>
      </c>
      <c r="C72" s="332">
        <f t="shared" si="5"/>
        <v>0</v>
      </c>
      <c r="D72" s="131">
        <f t="shared" si="6"/>
        <v>0</v>
      </c>
      <c r="E72" s="240">
        <f t="shared" si="7"/>
        <v>0</v>
      </c>
      <c r="F72" s="240">
        <f t="shared" si="8"/>
        <v>0</v>
      </c>
      <c r="G72" s="131">
        <f t="shared" si="9"/>
        <v>0</v>
      </c>
    </row>
    <row r="73" spans="2:9" s="2" customFormat="1" x14ac:dyDescent="0.3">
      <c r="B73" s="22" t="str">
        <f t="shared" si="4"/>
        <v>Reception</v>
      </c>
      <c r="C73" s="332">
        <f t="shared" si="5"/>
        <v>0</v>
      </c>
      <c r="D73" s="131">
        <f t="shared" si="6"/>
        <v>0</v>
      </c>
      <c r="E73" s="240">
        <f t="shared" si="7"/>
        <v>0</v>
      </c>
      <c r="F73" s="240">
        <f t="shared" si="8"/>
        <v>0</v>
      </c>
      <c r="G73" s="131">
        <f t="shared" si="9"/>
        <v>0</v>
      </c>
    </row>
    <row r="74" spans="2:9" s="2" customFormat="1" x14ac:dyDescent="0.3">
      <c r="B74" s="22" t="str">
        <f t="shared" si="4"/>
        <v>Store Clerk/Keeper</v>
      </c>
      <c r="C74" s="332">
        <f t="shared" si="5"/>
        <v>0</v>
      </c>
      <c r="D74" s="131">
        <f t="shared" si="6"/>
        <v>0</v>
      </c>
      <c r="E74" s="240">
        <f t="shared" si="7"/>
        <v>0</v>
      </c>
      <c r="F74" s="240">
        <f t="shared" si="8"/>
        <v>0</v>
      </c>
      <c r="G74" s="131">
        <f t="shared" si="9"/>
        <v>0</v>
      </c>
    </row>
    <row r="75" spans="2:9" s="2" customFormat="1" x14ac:dyDescent="0.3">
      <c r="B75" s="22" t="str">
        <f t="shared" si="4"/>
        <v>Other (Please describe)</v>
      </c>
      <c r="C75" s="332">
        <f t="shared" si="5"/>
        <v>0</v>
      </c>
      <c r="D75" s="131">
        <f t="shared" si="6"/>
        <v>0</v>
      </c>
      <c r="E75" s="240">
        <f t="shared" si="7"/>
        <v>0</v>
      </c>
      <c r="F75" s="240">
        <f t="shared" si="8"/>
        <v>0</v>
      </c>
      <c r="G75" s="131">
        <f t="shared" si="9"/>
        <v>0</v>
      </c>
    </row>
    <row r="76" spans="2:9" s="2" customFormat="1" x14ac:dyDescent="0.3">
      <c r="B76" s="22" t="str">
        <f t="shared" si="4"/>
        <v>Other (Please describe)</v>
      </c>
      <c r="C76" s="332">
        <f t="shared" si="5"/>
        <v>0</v>
      </c>
      <c r="D76" s="131">
        <f t="shared" si="6"/>
        <v>0</v>
      </c>
      <c r="E76" s="240">
        <f t="shared" si="7"/>
        <v>0</v>
      </c>
      <c r="F76" s="240">
        <f t="shared" si="8"/>
        <v>0</v>
      </c>
      <c r="G76" s="131">
        <f t="shared" si="9"/>
        <v>0</v>
      </c>
    </row>
    <row r="77" spans="2:9" s="2" customFormat="1" x14ac:dyDescent="0.3">
      <c r="B77" s="22" t="str">
        <f t="shared" si="4"/>
        <v>Other (Please describe)</v>
      </c>
      <c r="C77" s="332">
        <f t="shared" si="5"/>
        <v>0</v>
      </c>
      <c r="D77" s="131">
        <f t="shared" si="6"/>
        <v>0</v>
      </c>
      <c r="E77" s="240">
        <f t="shared" si="7"/>
        <v>0</v>
      </c>
      <c r="F77" s="240">
        <f t="shared" si="8"/>
        <v>0</v>
      </c>
      <c r="G77" s="131">
        <f t="shared" si="9"/>
        <v>0</v>
      </c>
    </row>
    <row r="78" spans="2:9" s="2" customFormat="1" x14ac:dyDescent="0.3">
      <c r="B78" s="22" t="str">
        <f t="shared" si="4"/>
        <v>Other (Please describe)</v>
      </c>
      <c r="C78" s="332">
        <f t="shared" si="5"/>
        <v>0</v>
      </c>
      <c r="D78" s="131">
        <f t="shared" si="6"/>
        <v>0</v>
      </c>
      <c r="E78" s="240">
        <f t="shared" si="7"/>
        <v>0</v>
      </c>
      <c r="F78" s="240">
        <f t="shared" si="8"/>
        <v>0</v>
      </c>
      <c r="G78" s="131">
        <f t="shared" si="9"/>
        <v>0</v>
      </c>
    </row>
    <row r="79" spans="2:9" s="2" customFormat="1" x14ac:dyDescent="0.3">
      <c r="B79" s="22" t="str">
        <f t="shared" si="4"/>
        <v>Other (Please describe)</v>
      </c>
      <c r="C79" s="332">
        <f t="shared" si="5"/>
        <v>0</v>
      </c>
      <c r="D79" s="131">
        <f t="shared" si="6"/>
        <v>0</v>
      </c>
      <c r="E79" s="240">
        <f t="shared" si="7"/>
        <v>0</v>
      </c>
      <c r="F79" s="240">
        <f t="shared" si="8"/>
        <v>0</v>
      </c>
      <c r="G79" s="131">
        <f t="shared" si="9"/>
        <v>0</v>
      </c>
    </row>
    <row r="80" spans="2:9" s="2" customFormat="1" x14ac:dyDescent="0.3">
      <c r="B80" s="22" t="str">
        <f t="shared" si="4"/>
        <v>Other (Please describe)</v>
      </c>
      <c r="C80" s="332">
        <f t="shared" si="5"/>
        <v>0</v>
      </c>
      <c r="D80" s="131">
        <f t="shared" si="6"/>
        <v>0</v>
      </c>
      <c r="E80" s="240">
        <f t="shared" si="7"/>
        <v>0</v>
      </c>
      <c r="F80" s="240">
        <f t="shared" si="8"/>
        <v>0</v>
      </c>
      <c r="G80" s="131">
        <f t="shared" si="9"/>
        <v>0</v>
      </c>
    </row>
    <row r="81" spans="2:7" s="2" customFormat="1" x14ac:dyDescent="0.3">
      <c r="B81" s="22" t="str">
        <f t="shared" si="4"/>
        <v>Other (Please describe)</v>
      </c>
      <c r="C81" s="332">
        <f t="shared" si="5"/>
        <v>0</v>
      </c>
      <c r="D81" s="131">
        <f t="shared" si="6"/>
        <v>0</v>
      </c>
      <c r="E81" s="240">
        <f t="shared" si="7"/>
        <v>0</v>
      </c>
      <c r="F81" s="240">
        <f t="shared" si="8"/>
        <v>0</v>
      </c>
      <c r="G81" s="131">
        <f t="shared" si="9"/>
        <v>0</v>
      </c>
    </row>
    <row r="82" spans="2:7" s="2" customFormat="1" ht="15" thickBot="1" x14ac:dyDescent="0.35">
      <c r="B82" s="24" t="s">
        <v>31</v>
      </c>
      <c r="C82" s="333">
        <f>SUM(C60:C81)</f>
        <v>3</v>
      </c>
      <c r="D82" s="19"/>
      <c r="E82" s="19"/>
      <c r="F82" s="236"/>
      <c r="G82" s="132">
        <f>SUM(G60:G81)</f>
        <v>23015</v>
      </c>
    </row>
  </sheetData>
  <sheetProtection algorithmName="SHA-512" hashValue="kXH+PRw4Ye2t9aLcLCrp+IPOB/32DYxZTSQBwa+PWgeFgU0FehfljFLfFqciNeIS25We2wAvwpHPkhYY1WOPcw==" saltValue="psAp/12UZ2ZchtA0mcHQkQ==" spinCount="100000" sheet="1" objects="1" scenarios="1"/>
  <mergeCells count="7">
    <mergeCell ref="B32:B33"/>
    <mergeCell ref="B6:B7"/>
    <mergeCell ref="F1:G1"/>
    <mergeCell ref="B2:C2"/>
    <mergeCell ref="B3:C3"/>
    <mergeCell ref="C6:M6"/>
    <mergeCell ref="C32:M32"/>
  </mergeCells>
  <hyperlinks>
    <hyperlink ref="D1" location="Menu!A1" tooltip="Click to return to Menu tab" display="Return to Menu"/>
    <hyperlink ref="F1" location="'Cost Summary'!A1" tooltip="Click to go to Dashboard tab" display="Go to Unit Cost Summary"/>
    <hyperlink ref="E1" location="'Drugs &amp; Supplies'!A1" tooltip="Click to go to next data tab" display="Next Data tab"/>
    <hyperlink ref="F1" location="'Cost Summary'!A1" tooltip="Click to go to Cost Summary tab" display="Go to Cost Summary"/>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3"/>
  <sheetViews>
    <sheetView showGridLines="0" zoomScale="93" zoomScaleNormal="93" workbookViewId="0">
      <pane xSplit="2" ySplit="3" topLeftCell="C22" activePane="bottomRight" state="frozen"/>
      <selection pane="topRight" activeCell="C1" sqref="C1"/>
      <selection pane="bottomLeft" activeCell="A4" sqref="A4"/>
      <selection pane="bottomRight" activeCell="E54" sqref="E54"/>
    </sheetView>
  </sheetViews>
  <sheetFormatPr defaultRowHeight="14.4" x14ac:dyDescent="0.3"/>
  <cols>
    <col min="1" max="1" width="5" customWidth="1"/>
    <col min="2" max="2" width="42.88671875" customWidth="1"/>
    <col min="3" max="3" width="14.33203125" customWidth="1"/>
    <col min="4" max="4" width="15" customWidth="1"/>
    <col min="5" max="5" width="14.5546875" customWidth="1"/>
    <col min="6" max="6" width="13" customWidth="1"/>
    <col min="7" max="7" width="13.88671875" customWidth="1"/>
    <col min="8" max="8" width="13.109375" customWidth="1"/>
    <col min="9" max="9" width="13.6640625" customWidth="1"/>
    <col min="10" max="10" width="12.6640625" customWidth="1"/>
  </cols>
  <sheetData>
    <row r="1" spans="1:11" ht="15" customHeight="1" thickBot="1" x14ac:dyDescent="0.3">
      <c r="B1" s="1"/>
      <c r="C1" s="369" t="s">
        <v>73</v>
      </c>
      <c r="D1" s="370"/>
      <c r="E1" s="388" t="s">
        <v>299</v>
      </c>
      <c r="F1" s="390"/>
      <c r="G1" s="369" t="s">
        <v>196</v>
      </c>
      <c r="H1" s="371"/>
    </row>
    <row r="2" spans="1:11" ht="15" x14ac:dyDescent="0.25">
      <c r="B2" s="403" t="s">
        <v>32</v>
      </c>
      <c r="C2" s="403"/>
      <c r="D2" s="1"/>
      <c r="E2" s="1"/>
    </row>
    <row r="3" spans="1:11" ht="15" x14ac:dyDescent="0.25">
      <c r="B3" s="404" t="s">
        <v>33</v>
      </c>
      <c r="C3" s="404"/>
      <c r="D3" s="1"/>
      <c r="E3" s="1"/>
    </row>
    <row r="4" spans="1:11" ht="15" x14ac:dyDescent="0.25">
      <c r="B4" s="77"/>
      <c r="C4" s="77"/>
      <c r="D4" s="1"/>
      <c r="E4" s="1"/>
    </row>
    <row r="5" spans="1:11" s="1" customFormat="1" ht="12.75" x14ac:dyDescent="0.2">
      <c r="B5" s="114" t="s">
        <v>341</v>
      </c>
    </row>
    <row r="6" spans="1:11" s="1" customFormat="1" ht="13.5" thickBot="1" x14ac:dyDescent="0.25">
      <c r="B6" s="115" t="s">
        <v>195</v>
      </c>
    </row>
    <row r="7" spans="1:11" s="2" customFormat="1" ht="45.75" thickBot="1" x14ac:dyDescent="0.3">
      <c r="B7" s="163" t="s">
        <v>154</v>
      </c>
      <c r="C7" s="83" t="s">
        <v>74</v>
      </c>
      <c r="D7" s="156" t="s">
        <v>92</v>
      </c>
      <c r="E7" s="156" t="s">
        <v>99</v>
      </c>
      <c r="F7" s="156" t="s">
        <v>87</v>
      </c>
      <c r="G7" s="156" t="s">
        <v>90</v>
      </c>
      <c r="H7" s="156" t="s">
        <v>208</v>
      </c>
      <c r="I7" s="156" t="s">
        <v>215</v>
      </c>
      <c r="J7" s="156" t="s">
        <v>89</v>
      </c>
    </row>
    <row r="8" spans="1:11" s="2" customFormat="1" ht="15" x14ac:dyDescent="0.25">
      <c r="B8" s="74" t="s">
        <v>75</v>
      </c>
      <c r="C8" s="334"/>
      <c r="D8" s="336"/>
      <c r="E8" s="336"/>
      <c r="F8" s="336"/>
      <c r="G8" s="336"/>
      <c r="H8" s="336"/>
      <c r="I8" s="336"/>
      <c r="J8" s="336"/>
      <c r="K8" s="226"/>
    </row>
    <row r="9" spans="1:11" s="2" customFormat="1" ht="15" x14ac:dyDescent="0.25">
      <c r="B9" s="74" t="s">
        <v>273</v>
      </c>
      <c r="C9" s="335"/>
      <c r="D9" s="337"/>
      <c r="E9" s="337"/>
      <c r="F9" s="337"/>
      <c r="G9" s="337"/>
      <c r="H9" s="337"/>
      <c r="I9" s="337"/>
      <c r="J9" s="337"/>
      <c r="K9" s="226"/>
    </row>
    <row r="10" spans="1:11" s="2" customFormat="1" ht="15" x14ac:dyDescent="0.25">
      <c r="B10" s="74" t="s">
        <v>37</v>
      </c>
      <c r="C10" s="335"/>
      <c r="D10" s="337"/>
      <c r="E10" s="337"/>
      <c r="F10" s="337"/>
      <c r="G10" s="337"/>
      <c r="H10" s="337"/>
      <c r="I10" s="337"/>
      <c r="J10" s="337"/>
      <c r="K10" s="226"/>
    </row>
    <row r="11" spans="1:11" s="2" customFormat="1" ht="15" x14ac:dyDescent="0.25">
      <c r="B11" s="74" t="s">
        <v>39</v>
      </c>
      <c r="C11" s="335"/>
      <c r="D11" s="337"/>
      <c r="E11" s="337"/>
      <c r="F11" s="337"/>
      <c r="G11" s="337"/>
      <c r="H11" s="337"/>
      <c r="I11" s="337"/>
      <c r="J11" s="337"/>
      <c r="K11" s="226"/>
    </row>
    <row r="12" spans="1:11" s="2" customFormat="1" ht="15" x14ac:dyDescent="0.25">
      <c r="B12" s="74" t="s">
        <v>38</v>
      </c>
      <c r="C12" s="335"/>
      <c r="D12" s="337"/>
      <c r="E12" s="337"/>
      <c r="F12" s="337"/>
      <c r="G12" s="337"/>
      <c r="H12" s="337"/>
      <c r="I12" s="337"/>
      <c r="J12" s="337"/>
      <c r="K12" s="226"/>
    </row>
    <row r="13" spans="1:11" s="2" customFormat="1" ht="15" x14ac:dyDescent="0.25">
      <c r="B13" s="74" t="s">
        <v>35</v>
      </c>
      <c r="C13" s="335"/>
      <c r="D13" s="337"/>
      <c r="E13" s="337"/>
      <c r="F13" s="337"/>
      <c r="G13" s="337"/>
      <c r="H13" s="337"/>
      <c r="I13" s="337"/>
      <c r="J13" s="337"/>
      <c r="K13" s="226"/>
    </row>
    <row r="14" spans="1:11" s="2" customFormat="1" ht="15" x14ac:dyDescent="0.25">
      <c r="B14" s="74" t="s">
        <v>272</v>
      </c>
      <c r="C14" s="335"/>
      <c r="D14" s="337"/>
      <c r="E14" s="337"/>
      <c r="F14" s="337"/>
      <c r="G14" s="337"/>
      <c r="H14" s="337"/>
      <c r="I14" s="337"/>
      <c r="J14" s="337"/>
      <c r="K14" s="226"/>
    </row>
    <row r="15" spans="1:11" s="2" customFormat="1" ht="15" x14ac:dyDescent="0.25">
      <c r="B15" s="74" t="s">
        <v>271</v>
      </c>
      <c r="C15" s="335"/>
      <c r="D15" s="337"/>
      <c r="E15" s="337"/>
      <c r="F15" s="337"/>
      <c r="G15" s="337"/>
      <c r="H15" s="337"/>
      <c r="I15" s="337"/>
      <c r="J15" s="337"/>
      <c r="K15" s="226"/>
    </row>
    <row r="16" spans="1:11" s="2" customFormat="1" ht="15" x14ac:dyDescent="0.25">
      <c r="A16" s="2" t="s">
        <v>72</v>
      </c>
      <c r="B16" s="74" t="s">
        <v>36</v>
      </c>
      <c r="C16" s="335"/>
      <c r="D16" s="337"/>
      <c r="E16" s="337"/>
      <c r="F16" s="337"/>
      <c r="G16" s="337"/>
      <c r="H16" s="337"/>
      <c r="I16" s="337"/>
      <c r="J16" s="337"/>
      <c r="K16" s="226"/>
    </row>
    <row r="17" spans="1:11" s="2" customFormat="1" ht="15" x14ac:dyDescent="0.25">
      <c r="B17" s="74" t="s">
        <v>40</v>
      </c>
      <c r="C17" s="335"/>
      <c r="D17" s="337"/>
      <c r="E17" s="337"/>
      <c r="F17" s="337"/>
      <c r="G17" s="337"/>
      <c r="H17" s="337"/>
      <c r="I17" s="337"/>
      <c r="J17" s="337"/>
      <c r="K17" s="226"/>
    </row>
    <row r="18" spans="1:11" s="2" customFormat="1" ht="15" x14ac:dyDescent="0.25">
      <c r="B18" s="74" t="s">
        <v>41</v>
      </c>
      <c r="C18" s="335"/>
      <c r="D18" s="337"/>
      <c r="E18" s="337"/>
      <c r="F18" s="337"/>
      <c r="G18" s="337"/>
      <c r="H18" s="337"/>
      <c r="I18" s="337"/>
      <c r="J18" s="337"/>
      <c r="K18" s="226"/>
    </row>
    <row r="19" spans="1:11" s="2" customFormat="1" ht="15" x14ac:dyDescent="0.25">
      <c r="B19" s="74" t="s">
        <v>267</v>
      </c>
      <c r="C19" s="335"/>
      <c r="D19" s="337"/>
      <c r="E19" s="337"/>
      <c r="F19" s="337"/>
      <c r="G19" s="337"/>
      <c r="H19" s="337"/>
      <c r="I19" s="337"/>
      <c r="J19" s="337"/>
      <c r="K19" s="226"/>
    </row>
    <row r="20" spans="1:11" s="2" customFormat="1" ht="15" x14ac:dyDescent="0.25">
      <c r="B20" s="74" t="s">
        <v>268</v>
      </c>
      <c r="C20" s="335"/>
      <c r="D20" s="337"/>
      <c r="E20" s="337"/>
      <c r="F20" s="337"/>
      <c r="G20" s="337"/>
      <c r="H20" s="337"/>
      <c r="I20" s="337"/>
      <c r="J20" s="337"/>
      <c r="K20" s="226"/>
    </row>
    <row r="21" spans="1:11" s="2" customFormat="1" ht="15" x14ac:dyDescent="0.25">
      <c r="B21" s="74" t="s">
        <v>269</v>
      </c>
      <c r="C21" s="335"/>
      <c r="D21" s="337"/>
      <c r="E21" s="337"/>
      <c r="F21" s="337"/>
      <c r="G21" s="337"/>
      <c r="H21" s="337"/>
      <c r="I21" s="337"/>
      <c r="J21" s="337"/>
      <c r="K21" s="226"/>
    </row>
    <row r="22" spans="1:11" s="2" customFormat="1" ht="15" x14ac:dyDescent="0.25">
      <c r="B22" s="74" t="s">
        <v>270</v>
      </c>
      <c r="C22" s="335"/>
      <c r="D22" s="337"/>
      <c r="E22" s="337"/>
      <c r="F22" s="337"/>
      <c r="G22" s="337"/>
      <c r="H22" s="337"/>
      <c r="I22" s="337"/>
      <c r="J22" s="337"/>
      <c r="K22" s="226"/>
    </row>
    <row r="23" spans="1:11" s="2" customFormat="1" ht="15" x14ac:dyDescent="0.25">
      <c r="A23" s="2" t="s">
        <v>72</v>
      </c>
      <c r="B23" s="74" t="s">
        <v>266</v>
      </c>
      <c r="C23" s="335"/>
      <c r="D23" s="337"/>
      <c r="E23" s="337"/>
      <c r="F23" s="337"/>
      <c r="G23" s="337"/>
      <c r="H23" s="337"/>
      <c r="I23" s="337"/>
      <c r="J23" s="337"/>
      <c r="K23" s="226"/>
    </row>
    <row r="24" spans="1:11" s="2" customFormat="1" ht="15" x14ac:dyDescent="0.25">
      <c r="B24" s="74" t="s">
        <v>42</v>
      </c>
      <c r="C24" s="335"/>
      <c r="D24" s="337"/>
      <c r="E24" s="337"/>
      <c r="F24" s="337"/>
      <c r="G24" s="337"/>
      <c r="H24" s="337"/>
      <c r="I24" s="337"/>
      <c r="J24" s="337"/>
      <c r="K24" s="226"/>
    </row>
    <row r="25" spans="1:11" s="2" customFormat="1" ht="15" x14ac:dyDescent="0.25">
      <c r="B25" s="74" t="s">
        <v>43</v>
      </c>
      <c r="C25" s="335"/>
      <c r="D25" s="337"/>
      <c r="E25" s="337"/>
      <c r="F25" s="337"/>
      <c r="G25" s="337"/>
      <c r="H25" s="337"/>
      <c r="I25" s="337"/>
      <c r="J25" s="337"/>
      <c r="K25" s="226"/>
    </row>
    <row r="26" spans="1:11" s="2" customFormat="1" ht="15" x14ac:dyDescent="0.25">
      <c r="B26" s="74" t="s">
        <v>46</v>
      </c>
      <c r="C26" s="335"/>
      <c r="D26" s="337"/>
      <c r="E26" s="337"/>
      <c r="F26" s="337"/>
      <c r="G26" s="337"/>
      <c r="H26" s="337"/>
      <c r="I26" s="337"/>
      <c r="J26" s="337"/>
      <c r="K26" s="226"/>
    </row>
    <row r="27" spans="1:11" s="2" customFormat="1" ht="15" x14ac:dyDescent="0.25">
      <c r="B27" s="74" t="s">
        <v>44</v>
      </c>
      <c r="C27" s="335"/>
      <c r="D27" s="337"/>
      <c r="E27" s="337"/>
      <c r="F27" s="337"/>
      <c r="G27" s="337"/>
      <c r="H27" s="337"/>
      <c r="I27" s="337"/>
      <c r="J27" s="337"/>
      <c r="K27" s="226"/>
    </row>
    <row r="28" spans="1:11" s="2" customFormat="1" ht="15" x14ac:dyDescent="0.25">
      <c r="B28" s="74" t="s">
        <v>45</v>
      </c>
      <c r="C28" s="335"/>
      <c r="D28" s="337"/>
      <c r="E28" s="337"/>
      <c r="F28" s="337"/>
      <c r="G28" s="337"/>
      <c r="H28" s="337"/>
      <c r="I28" s="337"/>
      <c r="J28" s="337"/>
      <c r="K28" s="226"/>
    </row>
    <row r="29" spans="1:11" s="2" customFormat="1" ht="15" x14ac:dyDescent="0.25">
      <c r="B29" s="74" t="s">
        <v>47</v>
      </c>
      <c r="C29" s="335"/>
      <c r="D29" s="337"/>
      <c r="E29" s="337"/>
      <c r="F29" s="337"/>
      <c r="G29" s="337"/>
      <c r="H29" s="337"/>
      <c r="I29" s="337"/>
      <c r="J29" s="337"/>
      <c r="K29" s="226"/>
    </row>
    <row r="30" spans="1:11" s="2" customFormat="1" ht="15" x14ac:dyDescent="0.25">
      <c r="B30" s="74" t="s">
        <v>48</v>
      </c>
      <c r="C30" s="335"/>
      <c r="D30" s="337"/>
      <c r="E30" s="337"/>
      <c r="F30" s="337"/>
      <c r="G30" s="337"/>
      <c r="H30" s="337"/>
      <c r="I30" s="337"/>
      <c r="J30" s="337"/>
      <c r="K30" s="226"/>
    </row>
    <row r="31" spans="1:11" s="2" customFormat="1" ht="15" x14ac:dyDescent="0.25">
      <c r="B31" s="74" t="s">
        <v>49</v>
      </c>
      <c r="C31" s="335"/>
      <c r="D31" s="337"/>
      <c r="E31" s="337"/>
      <c r="F31" s="337"/>
      <c r="G31" s="337"/>
      <c r="H31" s="337"/>
      <c r="I31" s="337"/>
      <c r="J31" s="337"/>
      <c r="K31" s="226"/>
    </row>
    <row r="32" spans="1:11" s="2" customFormat="1" ht="15" x14ac:dyDescent="0.25">
      <c r="B32" s="74" t="s">
        <v>50</v>
      </c>
      <c r="C32" s="335"/>
      <c r="D32" s="337"/>
      <c r="E32" s="337"/>
      <c r="F32" s="337"/>
      <c r="G32" s="337"/>
      <c r="H32" s="337"/>
      <c r="I32" s="337"/>
      <c r="J32" s="337"/>
      <c r="K32" s="226"/>
    </row>
    <row r="33" spans="2:11" s="2" customFormat="1" ht="15" x14ac:dyDescent="0.25">
      <c r="B33" s="74" t="s">
        <v>51</v>
      </c>
      <c r="C33" s="335"/>
      <c r="D33" s="337"/>
      <c r="E33" s="337"/>
      <c r="F33" s="337"/>
      <c r="G33" s="337"/>
      <c r="H33" s="337"/>
      <c r="I33" s="337"/>
      <c r="J33" s="337"/>
      <c r="K33" s="226"/>
    </row>
    <row r="34" spans="2:11" s="2" customFormat="1" ht="15" x14ac:dyDescent="0.25">
      <c r="B34" s="74" t="s">
        <v>52</v>
      </c>
      <c r="C34" s="335"/>
      <c r="D34" s="337"/>
      <c r="E34" s="337"/>
      <c r="F34" s="337"/>
      <c r="G34" s="337"/>
      <c r="H34" s="337"/>
      <c r="I34" s="337"/>
      <c r="J34" s="337"/>
      <c r="K34" s="226"/>
    </row>
    <row r="35" spans="2:11" s="2" customFormat="1" ht="15" x14ac:dyDescent="0.25">
      <c r="B35" s="74" t="s">
        <v>53</v>
      </c>
      <c r="C35" s="335"/>
      <c r="D35" s="337"/>
      <c r="E35" s="337"/>
      <c r="F35" s="337"/>
      <c r="G35" s="337"/>
      <c r="H35" s="337"/>
      <c r="I35" s="337"/>
      <c r="J35" s="337"/>
      <c r="K35" s="226"/>
    </row>
    <row r="36" spans="2:11" s="2" customFormat="1" ht="15" x14ac:dyDescent="0.25">
      <c r="B36" s="74" t="s">
        <v>54</v>
      </c>
      <c r="C36" s="335"/>
      <c r="D36" s="337"/>
      <c r="E36" s="337"/>
      <c r="F36" s="337"/>
      <c r="G36" s="337"/>
      <c r="H36" s="337"/>
      <c r="I36" s="337"/>
      <c r="J36" s="337"/>
    </row>
    <row r="37" spans="2:11" s="2" customFormat="1" ht="15" x14ac:dyDescent="0.25">
      <c r="B37" s="74" t="s">
        <v>55</v>
      </c>
      <c r="C37" s="335"/>
      <c r="D37" s="337"/>
      <c r="E37" s="337"/>
      <c r="F37" s="337"/>
      <c r="G37" s="337"/>
      <c r="H37" s="337"/>
      <c r="I37" s="337"/>
      <c r="J37" s="337"/>
    </row>
    <row r="38" spans="2:11" s="2" customFormat="1" ht="15" x14ac:dyDescent="0.25">
      <c r="B38" s="74" t="s">
        <v>56</v>
      </c>
      <c r="C38" s="335"/>
      <c r="D38" s="337"/>
      <c r="E38" s="337"/>
      <c r="F38" s="337"/>
      <c r="G38" s="337"/>
      <c r="H38" s="337"/>
      <c r="I38" s="337"/>
      <c r="J38" s="337"/>
    </row>
    <row r="39" spans="2:11" s="2" customFormat="1" ht="15" x14ac:dyDescent="0.25">
      <c r="B39" s="74" t="s">
        <v>67</v>
      </c>
      <c r="C39" s="335"/>
      <c r="D39" s="337"/>
      <c r="E39" s="337"/>
      <c r="F39" s="337"/>
      <c r="G39" s="337"/>
      <c r="H39" s="337"/>
      <c r="I39" s="337"/>
      <c r="J39" s="337"/>
    </row>
    <row r="40" spans="2:11" s="2" customFormat="1" ht="15" x14ac:dyDescent="0.25">
      <c r="B40" s="74" t="s">
        <v>68</v>
      </c>
      <c r="C40" s="335"/>
      <c r="D40" s="337"/>
      <c r="E40" s="337"/>
      <c r="F40" s="337"/>
      <c r="G40" s="337"/>
      <c r="H40" s="337"/>
      <c r="I40" s="337"/>
      <c r="J40" s="337"/>
    </row>
    <row r="41" spans="2:11" s="2" customFormat="1" ht="15" x14ac:dyDescent="0.25">
      <c r="B41" s="224" t="s">
        <v>280</v>
      </c>
      <c r="C41" s="335"/>
      <c r="D41" s="337"/>
      <c r="E41" s="337"/>
      <c r="F41" s="337"/>
      <c r="G41" s="337"/>
      <c r="H41" s="337"/>
      <c r="I41" s="337"/>
      <c r="J41" s="337"/>
    </row>
    <row r="42" spans="2:11" s="2" customFormat="1" ht="15" x14ac:dyDescent="0.25">
      <c r="B42" s="224" t="s">
        <v>281</v>
      </c>
      <c r="C42" s="335"/>
      <c r="D42" s="337"/>
      <c r="E42" s="337"/>
      <c r="F42" s="337"/>
      <c r="G42" s="337"/>
      <c r="H42" s="337"/>
      <c r="I42" s="337"/>
      <c r="J42" s="337"/>
    </row>
    <row r="43" spans="2:11" s="2" customFormat="1" ht="15" x14ac:dyDescent="0.25">
      <c r="B43" s="224" t="s">
        <v>282</v>
      </c>
      <c r="C43" s="335"/>
      <c r="D43" s="337"/>
      <c r="E43" s="337"/>
      <c r="F43" s="337"/>
      <c r="G43" s="337"/>
      <c r="H43" s="337"/>
      <c r="I43" s="337"/>
      <c r="J43" s="337"/>
    </row>
    <row r="44" spans="2:11" s="2" customFormat="1" ht="15" x14ac:dyDescent="0.25">
      <c r="B44" s="74" t="s">
        <v>169</v>
      </c>
      <c r="C44" s="335"/>
      <c r="D44" s="337"/>
      <c r="E44" s="337"/>
      <c r="F44" s="337"/>
      <c r="G44" s="337"/>
      <c r="H44" s="337"/>
      <c r="I44" s="337"/>
      <c r="J44" s="337"/>
    </row>
    <row r="45" spans="2:11" s="2" customFormat="1" ht="15" x14ac:dyDescent="0.25"/>
    <row r="46" spans="2:11" s="2" customFormat="1" ht="15.75" thickBot="1" x14ac:dyDescent="0.3">
      <c r="B46" s="114" t="s">
        <v>342</v>
      </c>
    </row>
    <row r="47" spans="2:11" s="2" customFormat="1" ht="45.75" thickBot="1" x14ac:dyDescent="0.3">
      <c r="B47" s="163" t="s">
        <v>154</v>
      </c>
      <c r="C47" s="152" t="s">
        <v>92</v>
      </c>
      <c r="D47" s="179" t="s">
        <v>99</v>
      </c>
      <c r="E47" s="152" t="s">
        <v>87</v>
      </c>
      <c r="F47" s="179" t="s">
        <v>90</v>
      </c>
      <c r="G47" s="152" t="s">
        <v>208</v>
      </c>
      <c r="H47" s="179" t="s">
        <v>215</v>
      </c>
      <c r="I47" s="152" t="s">
        <v>89</v>
      </c>
      <c r="J47" s="156" t="s">
        <v>84</v>
      </c>
    </row>
    <row r="48" spans="2:11" s="2" customFormat="1" ht="15.75" thickBot="1" x14ac:dyDescent="0.3">
      <c r="B48" s="178" t="str">
        <f>B8</f>
        <v>Examination gloves</v>
      </c>
      <c r="C48" s="338">
        <f t="shared" ref="C48:I57" si="0">$C8*D8</f>
        <v>0</v>
      </c>
      <c r="D48" s="339">
        <f t="shared" si="0"/>
        <v>0</v>
      </c>
      <c r="E48" s="338">
        <f t="shared" si="0"/>
        <v>0</v>
      </c>
      <c r="F48" s="339">
        <f t="shared" si="0"/>
        <v>0</v>
      </c>
      <c r="G48" s="338">
        <f t="shared" si="0"/>
        <v>0</v>
      </c>
      <c r="H48" s="339">
        <f t="shared" si="0"/>
        <v>0</v>
      </c>
      <c r="I48" s="338">
        <f t="shared" si="0"/>
        <v>0</v>
      </c>
      <c r="J48" s="338">
        <f t="shared" ref="J48:J79" si="1">SUM(C48:I48)</f>
        <v>0</v>
      </c>
    </row>
    <row r="49" spans="2:10" s="2" customFormat="1" ht="15" thickBot="1" x14ac:dyDescent="0.35">
      <c r="B49" s="178" t="str">
        <f t="shared" ref="B49:B79" si="2">B9</f>
        <v>Sterile Gloves</v>
      </c>
      <c r="C49" s="338">
        <f t="shared" si="0"/>
        <v>0</v>
      </c>
      <c r="D49" s="339">
        <f t="shared" si="0"/>
        <v>0</v>
      </c>
      <c r="E49" s="338">
        <f t="shared" si="0"/>
        <v>0</v>
      </c>
      <c r="F49" s="339">
        <f t="shared" si="0"/>
        <v>0</v>
      </c>
      <c r="G49" s="338">
        <f t="shared" si="0"/>
        <v>0</v>
      </c>
      <c r="H49" s="339">
        <f t="shared" si="0"/>
        <v>0</v>
      </c>
      <c r="I49" s="338">
        <f t="shared" si="0"/>
        <v>0</v>
      </c>
      <c r="J49" s="338">
        <f t="shared" si="1"/>
        <v>0</v>
      </c>
    </row>
    <row r="50" spans="2:10" s="2" customFormat="1" ht="15" thickBot="1" x14ac:dyDescent="0.35">
      <c r="B50" s="178" t="str">
        <f t="shared" si="2"/>
        <v>Swabs</v>
      </c>
      <c r="C50" s="338">
        <f t="shared" si="0"/>
        <v>0</v>
      </c>
      <c r="D50" s="339">
        <f t="shared" si="0"/>
        <v>0</v>
      </c>
      <c r="E50" s="338">
        <f t="shared" si="0"/>
        <v>0</v>
      </c>
      <c r="F50" s="339">
        <f t="shared" si="0"/>
        <v>0</v>
      </c>
      <c r="G50" s="338">
        <f t="shared" si="0"/>
        <v>0</v>
      </c>
      <c r="H50" s="339">
        <f t="shared" si="0"/>
        <v>0</v>
      </c>
      <c r="I50" s="338">
        <f t="shared" si="0"/>
        <v>0</v>
      </c>
      <c r="J50" s="338">
        <f t="shared" si="1"/>
        <v>0</v>
      </c>
    </row>
    <row r="51" spans="2:10" s="2" customFormat="1" ht="15" thickBot="1" x14ac:dyDescent="0.35">
      <c r="B51" s="178" t="str">
        <f t="shared" si="2"/>
        <v>Blood tubes</v>
      </c>
      <c r="C51" s="338">
        <f t="shared" si="0"/>
        <v>0</v>
      </c>
      <c r="D51" s="339">
        <f t="shared" si="0"/>
        <v>0</v>
      </c>
      <c r="E51" s="338">
        <f t="shared" si="0"/>
        <v>0</v>
      </c>
      <c r="F51" s="339">
        <f t="shared" si="0"/>
        <v>0</v>
      </c>
      <c r="G51" s="338">
        <f t="shared" si="0"/>
        <v>0</v>
      </c>
      <c r="H51" s="339">
        <f t="shared" si="0"/>
        <v>0</v>
      </c>
      <c r="I51" s="338">
        <f t="shared" si="0"/>
        <v>0</v>
      </c>
      <c r="J51" s="338">
        <f t="shared" si="1"/>
        <v>0</v>
      </c>
    </row>
    <row r="52" spans="2:10" s="2" customFormat="1" ht="15" thickBot="1" x14ac:dyDescent="0.35">
      <c r="B52" s="178" t="str">
        <f t="shared" si="2"/>
        <v>Vaginal swabs</v>
      </c>
      <c r="C52" s="338">
        <f t="shared" si="0"/>
        <v>0</v>
      </c>
      <c r="D52" s="339">
        <f t="shared" si="0"/>
        <v>0</v>
      </c>
      <c r="E52" s="338">
        <f t="shared" si="0"/>
        <v>0</v>
      </c>
      <c r="F52" s="339">
        <f t="shared" si="0"/>
        <v>0</v>
      </c>
      <c r="G52" s="338">
        <f t="shared" si="0"/>
        <v>0</v>
      </c>
      <c r="H52" s="339">
        <f t="shared" si="0"/>
        <v>0</v>
      </c>
      <c r="I52" s="338">
        <f t="shared" si="0"/>
        <v>0</v>
      </c>
      <c r="J52" s="338">
        <f t="shared" si="1"/>
        <v>0</v>
      </c>
    </row>
    <row r="53" spans="2:10" s="2" customFormat="1" ht="15" thickBot="1" x14ac:dyDescent="0.35">
      <c r="B53" s="178" t="str">
        <f t="shared" si="2"/>
        <v>Patient gowns</v>
      </c>
      <c r="C53" s="338">
        <f t="shared" si="0"/>
        <v>0</v>
      </c>
      <c r="D53" s="339">
        <f t="shared" si="0"/>
        <v>0</v>
      </c>
      <c r="E53" s="338">
        <f t="shared" si="0"/>
        <v>0</v>
      </c>
      <c r="F53" s="339">
        <f t="shared" si="0"/>
        <v>0</v>
      </c>
      <c r="G53" s="338">
        <f t="shared" si="0"/>
        <v>0</v>
      </c>
      <c r="H53" s="339">
        <f t="shared" si="0"/>
        <v>0</v>
      </c>
      <c r="I53" s="338">
        <f t="shared" si="0"/>
        <v>0</v>
      </c>
      <c r="J53" s="338">
        <f t="shared" si="1"/>
        <v>0</v>
      </c>
    </row>
    <row r="54" spans="2:10" s="2" customFormat="1" ht="15" thickBot="1" x14ac:dyDescent="0.35">
      <c r="B54" s="178" t="str">
        <f t="shared" si="2"/>
        <v>Cleaning Towels</v>
      </c>
      <c r="C54" s="338">
        <f t="shared" si="0"/>
        <v>0</v>
      </c>
      <c r="D54" s="339">
        <f t="shared" si="0"/>
        <v>0</v>
      </c>
      <c r="E54" s="338">
        <f t="shared" si="0"/>
        <v>0</v>
      </c>
      <c r="F54" s="339">
        <f t="shared" si="0"/>
        <v>0</v>
      </c>
      <c r="G54" s="338">
        <f t="shared" si="0"/>
        <v>0</v>
      </c>
      <c r="H54" s="339">
        <f t="shared" si="0"/>
        <v>0</v>
      </c>
      <c r="I54" s="338">
        <f t="shared" si="0"/>
        <v>0</v>
      </c>
      <c r="J54" s="338">
        <f t="shared" si="1"/>
        <v>0</v>
      </c>
    </row>
    <row r="55" spans="2:10" s="2" customFormat="1" ht="15" thickBot="1" x14ac:dyDescent="0.35">
      <c r="B55" s="178" t="str">
        <f t="shared" si="2"/>
        <v>Emergency clothes</v>
      </c>
      <c r="C55" s="338">
        <f t="shared" si="0"/>
        <v>0</v>
      </c>
      <c r="D55" s="339">
        <f t="shared" si="0"/>
        <v>0</v>
      </c>
      <c r="E55" s="338">
        <f t="shared" si="0"/>
        <v>0</v>
      </c>
      <c r="F55" s="339">
        <f t="shared" si="0"/>
        <v>0</v>
      </c>
      <c r="G55" s="338">
        <f t="shared" si="0"/>
        <v>0</v>
      </c>
      <c r="H55" s="339">
        <f t="shared" si="0"/>
        <v>0</v>
      </c>
      <c r="I55" s="338">
        <f t="shared" si="0"/>
        <v>0</v>
      </c>
      <c r="J55" s="338">
        <f t="shared" si="1"/>
        <v>0</v>
      </c>
    </row>
    <row r="56" spans="2:10" s="2" customFormat="1" ht="15" thickBot="1" x14ac:dyDescent="0.35">
      <c r="B56" s="178" t="str">
        <f t="shared" si="2"/>
        <v>Pre-packaged rape kit</v>
      </c>
      <c r="C56" s="338">
        <f t="shared" si="0"/>
        <v>0</v>
      </c>
      <c r="D56" s="339">
        <f t="shared" si="0"/>
        <v>0</v>
      </c>
      <c r="E56" s="338">
        <f t="shared" si="0"/>
        <v>0</v>
      </c>
      <c r="F56" s="339">
        <f t="shared" si="0"/>
        <v>0</v>
      </c>
      <c r="G56" s="338">
        <f t="shared" si="0"/>
        <v>0</v>
      </c>
      <c r="H56" s="339">
        <f t="shared" si="0"/>
        <v>0</v>
      </c>
      <c r="I56" s="338">
        <f t="shared" si="0"/>
        <v>0</v>
      </c>
      <c r="J56" s="338">
        <f t="shared" si="1"/>
        <v>0</v>
      </c>
    </row>
    <row r="57" spans="2:10" s="2" customFormat="1" ht="15" thickBot="1" x14ac:dyDescent="0.35">
      <c r="B57" s="178" t="str">
        <f t="shared" si="2"/>
        <v>Urine bottles</v>
      </c>
      <c r="C57" s="338">
        <f t="shared" si="0"/>
        <v>0</v>
      </c>
      <c r="D57" s="339">
        <f t="shared" si="0"/>
        <v>0</v>
      </c>
      <c r="E57" s="338">
        <f t="shared" si="0"/>
        <v>0</v>
      </c>
      <c r="F57" s="339">
        <f t="shared" si="0"/>
        <v>0</v>
      </c>
      <c r="G57" s="338">
        <f t="shared" si="0"/>
        <v>0</v>
      </c>
      <c r="H57" s="339">
        <f t="shared" si="0"/>
        <v>0</v>
      </c>
      <c r="I57" s="338">
        <f t="shared" si="0"/>
        <v>0</v>
      </c>
      <c r="J57" s="338">
        <f t="shared" si="1"/>
        <v>0</v>
      </c>
    </row>
    <row r="58" spans="2:10" s="2" customFormat="1" ht="15" thickBot="1" x14ac:dyDescent="0.35">
      <c r="B58" s="178" t="str">
        <f t="shared" si="2"/>
        <v>Paper bags</v>
      </c>
      <c r="C58" s="338">
        <f t="shared" ref="C58:I67" si="3">$C18*D18</f>
        <v>0</v>
      </c>
      <c r="D58" s="339">
        <f t="shared" si="3"/>
        <v>0</v>
      </c>
      <c r="E58" s="338">
        <f t="shared" si="3"/>
        <v>0</v>
      </c>
      <c r="F58" s="339">
        <f t="shared" si="3"/>
        <v>0</v>
      </c>
      <c r="G58" s="338">
        <f t="shared" si="3"/>
        <v>0</v>
      </c>
      <c r="H58" s="339">
        <f t="shared" si="3"/>
        <v>0</v>
      </c>
      <c r="I58" s="338">
        <f t="shared" si="3"/>
        <v>0</v>
      </c>
      <c r="J58" s="338">
        <f t="shared" si="1"/>
        <v>0</v>
      </c>
    </row>
    <row r="59" spans="2:10" s="2" customFormat="1" ht="15" thickBot="1" x14ac:dyDescent="0.35">
      <c r="B59" s="178" t="str">
        <f t="shared" si="2"/>
        <v>GBV Medical Form</v>
      </c>
      <c r="C59" s="338">
        <f t="shared" si="3"/>
        <v>0</v>
      </c>
      <c r="D59" s="339">
        <f t="shared" si="3"/>
        <v>0</v>
      </c>
      <c r="E59" s="338">
        <f t="shared" si="3"/>
        <v>0</v>
      </c>
      <c r="F59" s="339">
        <f t="shared" si="3"/>
        <v>0</v>
      </c>
      <c r="G59" s="338">
        <f t="shared" si="3"/>
        <v>0</v>
      </c>
      <c r="H59" s="339">
        <f t="shared" si="3"/>
        <v>0</v>
      </c>
      <c r="I59" s="338">
        <f t="shared" si="3"/>
        <v>0</v>
      </c>
      <c r="J59" s="338">
        <f t="shared" si="1"/>
        <v>0</v>
      </c>
    </row>
    <row r="60" spans="2:10" s="2" customFormat="1" ht="15" thickBot="1" x14ac:dyDescent="0.35">
      <c r="B60" s="178" t="str">
        <f t="shared" si="2"/>
        <v>Consent form</v>
      </c>
      <c r="C60" s="338">
        <f t="shared" si="3"/>
        <v>0</v>
      </c>
      <c r="D60" s="339">
        <f t="shared" si="3"/>
        <v>0</v>
      </c>
      <c r="E60" s="338">
        <f t="shared" si="3"/>
        <v>0</v>
      </c>
      <c r="F60" s="339">
        <f t="shared" si="3"/>
        <v>0</v>
      </c>
      <c r="G60" s="338">
        <f t="shared" si="3"/>
        <v>0</v>
      </c>
      <c r="H60" s="339">
        <f t="shared" si="3"/>
        <v>0</v>
      </c>
      <c r="I60" s="338">
        <f t="shared" si="3"/>
        <v>0</v>
      </c>
      <c r="J60" s="338">
        <f t="shared" si="1"/>
        <v>0</v>
      </c>
    </row>
    <row r="61" spans="2:10" s="2" customFormat="1" ht="15" thickBot="1" x14ac:dyDescent="0.35">
      <c r="B61" s="178" t="str">
        <f t="shared" si="2"/>
        <v>Referral form</v>
      </c>
      <c r="C61" s="338">
        <f t="shared" si="3"/>
        <v>0</v>
      </c>
      <c r="D61" s="339">
        <f t="shared" si="3"/>
        <v>0</v>
      </c>
      <c r="E61" s="338">
        <f t="shared" si="3"/>
        <v>0</v>
      </c>
      <c r="F61" s="339">
        <f t="shared" si="3"/>
        <v>0</v>
      </c>
      <c r="G61" s="338">
        <f t="shared" si="3"/>
        <v>0</v>
      </c>
      <c r="H61" s="339">
        <f t="shared" si="3"/>
        <v>0</v>
      </c>
      <c r="I61" s="338">
        <f t="shared" si="3"/>
        <v>0</v>
      </c>
      <c r="J61" s="338">
        <f t="shared" si="1"/>
        <v>0</v>
      </c>
    </row>
    <row r="62" spans="2:10" s="2" customFormat="1" ht="15" thickBot="1" x14ac:dyDescent="0.35">
      <c r="B62" s="178" t="str">
        <f t="shared" si="2"/>
        <v>PF3 form</v>
      </c>
      <c r="C62" s="338">
        <f t="shared" si="3"/>
        <v>0</v>
      </c>
      <c r="D62" s="339">
        <f t="shared" si="3"/>
        <v>0</v>
      </c>
      <c r="E62" s="338">
        <f t="shared" si="3"/>
        <v>0</v>
      </c>
      <c r="F62" s="339">
        <f t="shared" si="3"/>
        <v>0</v>
      </c>
      <c r="G62" s="338">
        <f t="shared" si="3"/>
        <v>0</v>
      </c>
      <c r="H62" s="339">
        <f t="shared" si="3"/>
        <v>0</v>
      </c>
      <c r="I62" s="338">
        <f t="shared" si="3"/>
        <v>0</v>
      </c>
      <c r="J62" s="338">
        <f t="shared" si="1"/>
        <v>0</v>
      </c>
    </row>
    <row r="63" spans="2:10" s="2" customFormat="1" ht="15" thickBot="1" x14ac:dyDescent="0.35">
      <c r="B63" s="178" t="str">
        <f t="shared" si="2"/>
        <v>Investigation form</v>
      </c>
      <c r="C63" s="338">
        <f t="shared" si="3"/>
        <v>0</v>
      </c>
      <c r="D63" s="339">
        <f t="shared" si="3"/>
        <v>0</v>
      </c>
      <c r="E63" s="338">
        <f t="shared" si="3"/>
        <v>0</v>
      </c>
      <c r="F63" s="339">
        <f t="shared" si="3"/>
        <v>0</v>
      </c>
      <c r="G63" s="338">
        <f t="shared" si="3"/>
        <v>0</v>
      </c>
      <c r="H63" s="339">
        <f t="shared" si="3"/>
        <v>0</v>
      </c>
      <c r="I63" s="338">
        <f t="shared" si="3"/>
        <v>0</v>
      </c>
      <c r="J63" s="338">
        <f t="shared" si="1"/>
        <v>0</v>
      </c>
    </row>
    <row r="64" spans="2:10" s="2" customFormat="1" ht="15" thickBot="1" x14ac:dyDescent="0.35">
      <c r="B64" s="178" t="str">
        <f t="shared" si="2"/>
        <v>HIV rapid test kit</v>
      </c>
      <c r="C64" s="338">
        <f t="shared" si="3"/>
        <v>0</v>
      </c>
      <c r="D64" s="339">
        <f t="shared" si="3"/>
        <v>0</v>
      </c>
      <c r="E64" s="338">
        <f t="shared" si="3"/>
        <v>0</v>
      </c>
      <c r="F64" s="339">
        <f t="shared" si="3"/>
        <v>0</v>
      </c>
      <c r="G64" s="338">
        <f t="shared" si="3"/>
        <v>0</v>
      </c>
      <c r="H64" s="339">
        <f t="shared" si="3"/>
        <v>0</v>
      </c>
      <c r="I64" s="338">
        <f t="shared" si="3"/>
        <v>0</v>
      </c>
      <c r="J64" s="338">
        <f t="shared" si="1"/>
        <v>0</v>
      </c>
    </row>
    <row r="65" spans="2:10" s="2" customFormat="1" ht="15" thickBot="1" x14ac:dyDescent="0.35">
      <c r="B65" s="178" t="str">
        <f t="shared" si="2"/>
        <v>Pregnancy test kit</v>
      </c>
      <c r="C65" s="338">
        <f t="shared" si="3"/>
        <v>0</v>
      </c>
      <c r="D65" s="339">
        <f t="shared" si="3"/>
        <v>0</v>
      </c>
      <c r="E65" s="338">
        <f t="shared" si="3"/>
        <v>0</v>
      </c>
      <c r="F65" s="339">
        <f t="shared" si="3"/>
        <v>0</v>
      </c>
      <c r="G65" s="338">
        <f t="shared" si="3"/>
        <v>0</v>
      </c>
      <c r="H65" s="339">
        <f t="shared" si="3"/>
        <v>0</v>
      </c>
      <c r="I65" s="338">
        <f t="shared" si="3"/>
        <v>0</v>
      </c>
      <c r="J65" s="338">
        <f t="shared" si="1"/>
        <v>0</v>
      </c>
    </row>
    <row r="66" spans="2:10" s="2" customFormat="1" ht="15" thickBot="1" x14ac:dyDescent="0.35">
      <c r="B66" s="178" t="str">
        <f t="shared" si="2"/>
        <v>Emergency contraceptives</v>
      </c>
      <c r="C66" s="338">
        <f t="shared" si="3"/>
        <v>0</v>
      </c>
      <c r="D66" s="339">
        <f t="shared" si="3"/>
        <v>0</v>
      </c>
      <c r="E66" s="338">
        <f t="shared" si="3"/>
        <v>0</v>
      </c>
      <c r="F66" s="339">
        <f t="shared" si="3"/>
        <v>0</v>
      </c>
      <c r="G66" s="338">
        <f t="shared" si="3"/>
        <v>0</v>
      </c>
      <c r="H66" s="339">
        <f t="shared" si="3"/>
        <v>0</v>
      </c>
      <c r="I66" s="338">
        <f t="shared" si="3"/>
        <v>0</v>
      </c>
      <c r="J66" s="338">
        <f t="shared" si="1"/>
        <v>0</v>
      </c>
    </row>
    <row r="67" spans="2:10" s="2" customFormat="1" ht="15" thickBot="1" x14ac:dyDescent="0.35">
      <c r="B67" s="178" t="str">
        <f t="shared" si="2"/>
        <v>HIV PEP</v>
      </c>
      <c r="C67" s="338">
        <f t="shared" si="3"/>
        <v>0</v>
      </c>
      <c r="D67" s="339">
        <f t="shared" si="3"/>
        <v>0</v>
      </c>
      <c r="E67" s="338">
        <f t="shared" si="3"/>
        <v>0</v>
      </c>
      <c r="F67" s="339">
        <f t="shared" si="3"/>
        <v>0</v>
      </c>
      <c r="G67" s="338">
        <f t="shared" si="3"/>
        <v>0</v>
      </c>
      <c r="H67" s="339">
        <f t="shared" si="3"/>
        <v>0</v>
      </c>
      <c r="I67" s="338">
        <f t="shared" si="3"/>
        <v>0</v>
      </c>
      <c r="J67" s="338">
        <f t="shared" si="1"/>
        <v>0</v>
      </c>
    </row>
    <row r="68" spans="2:10" s="2" customFormat="1" ht="15" thickBot="1" x14ac:dyDescent="0.35">
      <c r="B68" s="178" t="str">
        <f t="shared" si="2"/>
        <v>STI prophylaxis/treatment</v>
      </c>
      <c r="C68" s="338">
        <f t="shared" ref="C68:I77" si="4">$C28*D28</f>
        <v>0</v>
      </c>
      <c r="D68" s="339">
        <f t="shared" si="4"/>
        <v>0</v>
      </c>
      <c r="E68" s="338">
        <f t="shared" si="4"/>
        <v>0</v>
      </c>
      <c r="F68" s="339">
        <f t="shared" si="4"/>
        <v>0</v>
      </c>
      <c r="G68" s="338">
        <f t="shared" si="4"/>
        <v>0</v>
      </c>
      <c r="H68" s="339">
        <f t="shared" si="4"/>
        <v>0</v>
      </c>
      <c r="I68" s="338">
        <f t="shared" si="4"/>
        <v>0</v>
      </c>
      <c r="J68" s="338">
        <f t="shared" si="1"/>
        <v>0</v>
      </c>
    </row>
    <row r="69" spans="2:10" s="2" customFormat="1" ht="15" thickBot="1" x14ac:dyDescent="0.35">
      <c r="B69" s="178" t="str">
        <f t="shared" si="2"/>
        <v>Analgesia</v>
      </c>
      <c r="C69" s="338">
        <f t="shared" si="4"/>
        <v>0</v>
      </c>
      <c r="D69" s="339">
        <f t="shared" si="4"/>
        <v>0</v>
      </c>
      <c r="E69" s="338">
        <f t="shared" si="4"/>
        <v>0</v>
      </c>
      <c r="F69" s="339">
        <f t="shared" si="4"/>
        <v>0</v>
      </c>
      <c r="G69" s="338">
        <f t="shared" si="4"/>
        <v>0</v>
      </c>
      <c r="H69" s="339">
        <f t="shared" si="4"/>
        <v>0</v>
      </c>
      <c r="I69" s="338">
        <f t="shared" si="4"/>
        <v>0</v>
      </c>
      <c r="J69" s="338">
        <f t="shared" si="1"/>
        <v>0</v>
      </c>
    </row>
    <row r="70" spans="2:10" s="2" customFormat="1" ht="15" thickBot="1" x14ac:dyDescent="0.35">
      <c r="B70" s="178" t="str">
        <f t="shared" si="2"/>
        <v>Tranquilizers</v>
      </c>
      <c r="C70" s="338">
        <f t="shared" si="4"/>
        <v>0</v>
      </c>
      <c r="D70" s="339">
        <f t="shared" si="4"/>
        <v>0</v>
      </c>
      <c r="E70" s="338">
        <f t="shared" si="4"/>
        <v>0</v>
      </c>
      <c r="F70" s="339">
        <f t="shared" si="4"/>
        <v>0</v>
      </c>
      <c r="G70" s="338">
        <f t="shared" si="4"/>
        <v>0</v>
      </c>
      <c r="H70" s="339">
        <f t="shared" si="4"/>
        <v>0</v>
      </c>
      <c r="I70" s="338">
        <f t="shared" si="4"/>
        <v>0</v>
      </c>
      <c r="J70" s="338">
        <f t="shared" si="1"/>
        <v>0</v>
      </c>
    </row>
    <row r="71" spans="2:10" s="2" customFormat="1" ht="15" thickBot="1" x14ac:dyDescent="0.35">
      <c r="B71" s="178" t="str">
        <f t="shared" si="2"/>
        <v>Antiemetics</v>
      </c>
      <c r="C71" s="338">
        <f t="shared" si="4"/>
        <v>0</v>
      </c>
      <c r="D71" s="339">
        <f t="shared" si="4"/>
        <v>0</v>
      </c>
      <c r="E71" s="338">
        <f t="shared" si="4"/>
        <v>0</v>
      </c>
      <c r="F71" s="339">
        <f t="shared" si="4"/>
        <v>0</v>
      </c>
      <c r="G71" s="338">
        <f t="shared" si="4"/>
        <v>0</v>
      </c>
      <c r="H71" s="339">
        <f t="shared" si="4"/>
        <v>0</v>
      </c>
      <c r="I71" s="338">
        <f t="shared" si="4"/>
        <v>0</v>
      </c>
      <c r="J71" s="338">
        <f t="shared" si="1"/>
        <v>0</v>
      </c>
    </row>
    <row r="72" spans="2:10" s="2" customFormat="1" ht="15" thickBot="1" x14ac:dyDescent="0.35">
      <c r="B72" s="178" t="str">
        <f t="shared" si="2"/>
        <v>Culture and sensitivity testing</v>
      </c>
      <c r="C72" s="338">
        <f t="shared" si="4"/>
        <v>0</v>
      </c>
      <c r="D72" s="339">
        <f t="shared" si="4"/>
        <v>0</v>
      </c>
      <c r="E72" s="338">
        <f t="shared" si="4"/>
        <v>0</v>
      </c>
      <c r="F72" s="339">
        <f t="shared" si="4"/>
        <v>0</v>
      </c>
      <c r="G72" s="338">
        <f t="shared" si="4"/>
        <v>0</v>
      </c>
      <c r="H72" s="339">
        <f t="shared" si="4"/>
        <v>0</v>
      </c>
      <c r="I72" s="338">
        <f t="shared" si="4"/>
        <v>0</v>
      </c>
      <c r="J72" s="338">
        <f t="shared" si="1"/>
        <v>0</v>
      </c>
    </row>
    <row r="73" spans="2:10" s="2" customFormat="1" ht="15" thickBot="1" x14ac:dyDescent="0.35">
      <c r="B73" s="178" t="str">
        <f t="shared" si="2"/>
        <v>DNA tests</v>
      </c>
      <c r="C73" s="338">
        <f t="shared" si="4"/>
        <v>0</v>
      </c>
      <c r="D73" s="339">
        <f t="shared" si="4"/>
        <v>0</v>
      </c>
      <c r="E73" s="338">
        <f t="shared" si="4"/>
        <v>0</v>
      </c>
      <c r="F73" s="339">
        <f t="shared" si="4"/>
        <v>0</v>
      </c>
      <c r="G73" s="338">
        <f t="shared" si="4"/>
        <v>0</v>
      </c>
      <c r="H73" s="339">
        <f t="shared" si="4"/>
        <v>0</v>
      </c>
      <c r="I73" s="338">
        <f t="shared" si="4"/>
        <v>0</v>
      </c>
      <c r="J73" s="338">
        <f t="shared" si="1"/>
        <v>0</v>
      </c>
    </row>
    <row r="74" spans="2:10" s="2" customFormat="1" ht="15" thickBot="1" x14ac:dyDescent="0.35">
      <c r="B74" s="178" t="str">
        <f t="shared" si="2"/>
        <v>VDRL</v>
      </c>
      <c r="C74" s="338">
        <f t="shared" si="4"/>
        <v>0</v>
      </c>
      <c r="D74" s="339">
        <f t="shared" si="4"/>
        <v>0</v>
      </c>
      <c r="E74" s="338">
        <f t="shared" si="4"/>
        <v>0</v>
      </c>
      <c r="F74" s="339">
        <f t="shared" si="4"/>
        <v>0</v>
      </c>
      <c r="G74" s="338">
        <f t="shared" si="4"/>
        <v>0</v>
      </c>
      <c r="H74" s="339">
        <f t="shared" si="4"/>
        <v>0</v>
      </c>
      <c r="I74" s="338">
        <f t="shared" si="4"/>
        <v>0</v>
      </c>
      <c r="J74" s="338">
        <f t="shared" si="1"/>
        <v>0</v>
      </c>
    </row>
    <row r="75" spans="2:10" s="2" customFormat="1" ht="15" thickBot="1" x14ac:dyDescent="0.35">
      <c r="B75" s="178" t="str">
        <f t="shared" si="2"/>
        <v>Hepatitis B surface antigen tests</v>
      </c>
      <c r="C75" s="338">
        <f t="shared" si="4"/>
        <v>0</v>
      </c>
      <c r="D75" s="339">
        <f t="shared" si="4"/>
        <v>0</v>
      </c>
      <c r="E75" s="338">
        <f t="shared" si="4"/>
        <v>0</v>
      </c>
      <c r="F75" s="339">
        <f t="shared" si="4"/>
        <v>0</v>
      </c>
      <c r="G75" s="338">
        <f t="shared" si="4"/>
        <v>0</v>
      </c>
      <c r="H75" s="339">
        <f t="shared" si="4"/>
        <v>0</v>
      </c>
      <c r="I75" s="338">
        <f t="shared" si="4"/>
        <v>0</v>
      </c>
      <c r="J75" s="338">
        <f t="shared" si="1"/>
        <v>0</v>
      </c>
    </row>
    <row r="76" spans="2:10" s="2" customFormat="1" ht="15" thickBot="1" x14ac:dyDescent="0.35">
      <c r="B76" s="178" t="str">
        <f t="shared" si="2"/>
        <v xml:space="preserve">FBP </v>
      </c>
      <c r="C76" s="338">
        <f t="shared" si="4"/>
        <v>0</v>
      </c>
      <c r="D76" s="339">
        <f t="shared" si="4"/>
        <v>0</v>
      </c>
      <c r="E76" s="338">
        <f t="shared" si="4"/>
        <v>0</v>
      </c>
      <c r="F76" s="339">
        <f t="shared" si="4"/>
        <v>0</v>
      </c>
      <c r="G76" s="338">
        <f t="shared" si="4"/>
        <v>0</v>
      </c>
      <c r="H76" s="339">
        <f t="shared" si="4"/>
        <v>0</v>
      </c>
      <c r="I76" s="338">
        <f t="shared" si="4"/>
        <v>0</v>
      </c>
      <c r="J76" s="338">
        <f t="shared" si="1"/>
        <v>0</v>
      </c>
    </row>
    <row r="77" spans="2:10" s="2" customFormat="1" ht="15" thickBot="1" x14ac:dyDescent="0.35">
      <c r="B77" s="178" t="str">
        <f t="shared" si="2"/>
        <v>Blood grouping and Cross matching</v>
      </c>
      <c r="C77" s="338">
        <f t="shared" si="4"/>
        <v>0</v>
      </c>
      <c r="D77" s="339">
        <f t="shared" si="4"/>
        <v>0</v>
      </c>
      <c r="E77" s="338">
        <f t="shared" si="4"/>
        <v>0</v>
      </c>
      <c r="F77" s="339">
        <f t="shared" si="4"/>
        <v>0</v>
      </c>
      <c r="G77" s="338">
        <f t="shared" si="4"/>
        <v>0</v>
      </c>
      <c r="H77" s="339">
        <f t="shared" si="4"/>
        <v>0</v>
      </c>
      <c r="I77" s="338">
        <f t="shared" si="4"/>
        <v>0</v>
      </c>
      <c r="J77" s="338">
        <f t="shared" si="1"/>
        <v>0</v>
      </c>
    </row>
    <row r="78" spans="2:10" s="2" customFormat="1" ht="15" thickBot="1" x14ac:dyDescent="0.35">
      <c r="B78" s="178" t="str">
        <f t="shared" si="2"/>
        <v>Blood chemistry</v>
      </c>
      <c r="C78" s="338">
        <f t="shared" ref="C78:I79" si="5">$C38*D38</f>
        <v>0</v>
      </c>
      <c r="D78" s="339">
        <f t="shared" si="5"/>
        <v>0</v>
      </c>
      <c r="E78" s="338">
        <f t="shared" si="5"/>
        <v>0</v>
      </c>
      <c r="F78" s="339">
        <f t="shared" si="5"/>
        <v>0</v>
      </c>
      <c r="G78" s="338">
        <f t="shared" si="5"/>
        <v>0</v>
      </c>
      <c r="H78" s="339">
        <f t="shared" si="5"/>
        <v>0</v>
      </c>
      <c r="I78" s="338">
        <f t="shared" si="5"/>
        <v>0</v>
      </c>
      <c r="J78" s="338">
        <f t="shared" si="1"/>
        <v>0</v>
      </c>
    </row>
    <row r="79" spans="2:10" s="2" customFormat="1" ht="15" thickBot="1" x14ac:dyDescent="0.35">
      <c r="B79" s="178" t="str">
        <f t="shared" si="2"/>
        <v>SOPs, wall charts</v>
      </c>
      <c r="C79" s="338">
        <f t="shared" si="5"/>
        <v>0</v>
      </c>
      <c r="D79" s="339">
        <f t="shared" si="5"/>
        <v>0</v>
      </c>
      <c r="E79" s="338">
        <f t="shared" si="5"/>
        <v>0</v>
      </c>
      <c r="F79" s="339">
        <f t="shared" si="5"/>
        <v>0</v>
      </c>
      <c r="G79" s="338">
        <f t="shared" si="5"/>
        <v>0</v>
      </c>
      <c r="H79" s="339">
        <f t="shared" si="5"/>
        <v>0</v>
      </c>
      <c r="I79" s="338">
        <f t="shared" si="5"/>
        <v>0</v>
      </c>
      <c r="J79" s="338">
        <f t="shared" si="1"/>
        <v>0</v>
      </c>
    </row>
    <row r="80" spans="2:10" s="2" customFormat="1" ht="15" thickBot="1" x14ac:dyDescent="0.35">
      <c r="B80" s="180" t="s">
        <v>31</v>
      </c>
      <c r="C80" s="340">
        <f>SUM(C48:C79)</f>
        <v>0</v>
      </c>
      <c r="D80" s="341">
        <f t="shared" ref="D80:I80" si="6">SUM(D48:D79)</f>
        <v>0</v>
      </c>
      <c r="E80" s="340">
        <f t="shared" si="6"/>
        <v>0</v>
      </c>
      <c r="F80" s="341">
        <f t="shared" si="6"/>
        <v>0</v>
      </c>
      <c r="G80" s="340">
        <f t="shared" si="6"/>
        <v>0</v>
      </c>
      <c r="H80" s="341">
        <f t="shared" si="6"/>
        <v>0</v>
      </c>
      <c r="I80" s="340">
        <f t="shared" si="6"/>
        <v>0</v>
      </c>
      <c r="J80" s="338">
        <f>SUM(C80:I80)</f>
        <v>0</v>
      </c>
    </row>
    <row r="81" spans="2:10" s="2" customFormat="1" x14ac:dyDescent="0.3"/>
    <row r="82" spans="2:10" ht="15.75" hidden="1" thickBot="1" x14ac:dyDescent="0.3">
      <c r="B82" s="140" t="s">
        <v>197</v>
      </c>
      <c r="C82" s="139"/>
      <c r="D82" s="134">
        <f t="shared" ref="D82:J82" si="7">(D8*$C8)+(D9*$C9)+(D10*$C10)+(D12*$C12)+(D13*$C13)+(D14*$C14)+(D15*$C15)+(D16*$C16)+(D17*$C17)+(D18*$C18)+(D23*$C23)+(D24*$C24)+(D25*$C25)+(D26*$C26)+(D27*$C27)+(D28*$C28)+(D29*$C29)+(D30*$C30)+(D31*$C31)+(D32*$C32)+(D33*$C33)+(D34*$C34)+(D35*$C35)+(D36*$C36)+(D37*$C37)+(D38*$C38)+(D39*$C39)+(D40*$C40)+(D41*$C41)+(D42*$C42)+(D43*$C43)+(D44*$C44)</f>
        <v>0</v>
      </c>
      <c r="E82" s="135">
        <f t="shared" si="7"/>
        <v>0</v>
      </c>
      <c r="F82" s="136">
        <f t="shared" si="7"/>
        <v>0</v>
      </c>
      <c r="G82" s="138">
        <f t="shared" si="7"/>
        <v>0</v>
      </c>
      <c r="H82" s="135">
        <f t="shared" si="7"/>
        <v>0</v>
      </c>
      <c r="I82" s="137">
        <f t="shared" si="7"/>
        <v>0</v>
      </c>
      <c r="J82" s="134">
        <f t="shared" si="7"/>
        <v>0</v>
      </c>
    </row>
    <row r="83" spans="2:10" ht="30.75" hidden="1" customHeight="1" thickBot="1" x14ac:dyDescent="0.3">
      <c r="B83" s="140" t="s">
        <v>198</v>
      </c>
      <c r="C83" s="139"/>
      <c r="D83" s="405">
        <f>SUM(D82:F82)</f>
        <v>0</v>
      </c>
      <c r="E83" s="406"/>
      <c r="F83" s="407"/>
      <c r="G83" s="405">
        <f>SUM(G82:I82)</f>
        <v>0</v>
      </c>
      <c r="H83" s="406"/>
      <c r="I83" s="407"/>
      <c r="J83" s="153">
        <f>SUM(J82:J82)</f>
        <v>0</v>
      </c>
    </row>
  </sheetData>
  <sheetProtection algorithmName="SHA-512" hashValue="5mRpe1DXgPm7iQ+OVqHrda6ouh94J5UKEt2sWsjr3+7TDGRzWgN5cOOQjH+9Hf1njyhKveUgs5ZIoBydT3Qsjg==" saltValue="qZnc+rKZ835ME/enL0WWZA==" spinCount="100000" sheet="1" objects="1" scenarios="1"/>
  <mergeCells count="7">
    <mergeCell ref="B2:C2"/>
    <mergeCell ref="B3:C3"/>
    <mergeCell ref="D83:F83"/>
    <mergeCell ref="G83:I83"/>
    <mergeCell ref="C1:D1"/>
    <mergeCell ref="E1:F1"/>
    <mergeCell ref="G1:H1"/>
  </mergeCells>
  <hyperlinks>
    <hyperlink ref="C1" location="Menu!A1" tooltip="Click to return to Menu tab" display="Return to Menu"/>
    <hyperlink ref="E1:F1" location="'Facility &amp; Operations'!A1" tooltip="Go to next tab" display="Next Data tab"/>
    <hyperlink ref="G1" location="'Cost Summary'!A1" tooltip="Click to go to Cost Summary tab" display="Go to Cost Summary"/>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T39"/>
  <sheetViews>
    <sheetView showGridLines="0" zoomScale="95" zoomScaleNormal="95" workbookViewId="0">
      <pane xSplit="2" ySplit="12" topLeftCell="C13" activePane="bottomRight" state="frozen"/>
      <selection pane="topRight" activeCell="C1" sqref="C1"/>
      <selection pane="bottomLeft" activeCell="A15" sqref="A15"/>
      <selection pane="bottomRight"/>
    </sheetView>
  </sheetViews>
  <sheetFormatPr defaultColWidth="9.109375" defaultRowHeight="14.4" x14ac:dyDescent="0.3"/>
  <cols>
    <col min="1" max="1" width="4" style="3" customWidth="1"/>
    <col min="2" max="2" width="46.44140625" style="3" customWidth="1"/>
    <col min="3" max="3" width="28.33203125" style="3" customWidth="1"/>
    <col min="4" max="4" width="33.109375" style="3" customWidth="1"/>
    <col min="5" max="5" width="26.33203125" style="3" customWidth="1"/>
    <col min="6" max="6" width="29.5546875" style="3" customWidth="1"/>
    <col min="7" max="19" width="9.109375" style="3"/>
    <col min="20" max="20" width="0" style="3" hidden="1" customWidth="1"/>
    <col min="21" max="16384" width="9.109375" style="3"/>
  </cols>
  <sheetData>
    <row r="1" spans="2:20" ht="15" customHeight="1" thickBot="1" x14ac:dyDescent="0.3">
      <c r="C1" s="261" t="s">
        <v>73</v>
      </c>
      <c r="D1" s="357" t="s">
        <v>299</v>
      </c>
      <c r="E1" s="128" t="s">
        <v>196</v>
      </c>
    </row>
    <row r="2" spans="2:20" ht="15" customHeight="1" x14ac:dyDescent="0.25">
      <c r="B2" s="18" t="s">
        <v>32</v>
      </c>
    </row>
    <row r="3" spans="2:20" ht="15" customHeight="1" x14ac:dyDescent="0.25">
      <c r="B3" s="16" t="s">
        <v>33</v>
      </c>
    </row>
    <row r="4" spans="2:20" ht="15" customHeight="1" x14ac:dyDescent="0.25">
      <c r="B4" s="65"/>
    </row>
    <row r="5" spans="2:20" ht="15" customHeight="1" x14ac:dyDescent="0.25">
      <c r="B5" s="65" t="s">
        <v>337</v>
      </c>
    </row>
    <row r="6" spans="2:20" s="2" customFormat="1" ht="15.75" thickBot="1" x14ac:dyDescent="0.3">
      <c r="B6" s="66"/>
      <c r="C6" s="85" t="s">
        <v>171</v>
      </c>
      <c r="D6" s="85" t="s">
        <v>172</v>
      </c>
      <c r="E6" s="85" t="s">
        <v>172</v>
      </c>
      <c r="F6" s="28"/>
      <c r="G6" s="28"/>
      <c r="H6" s="28"/>
      <c r="I6" s="28"/>
      <c r="J6" s="28"/>
    </row>
    <row r="7" spans="2:20" s="2" customFormat="1" ht="20.25" customHeight="1" thickBot="1" x14ac:dyDescent="0.3">
      <c r="B7" s="66" t="s">
        <v>173</v>
      </c>
      <c r="C7" s="342"/>
      <c r="D7" s="342"/>
      <c r="E7" s="343">
        <f>IF(ISNUMBER(C7),C7*12,D7)</f>
        <v>0</v>
      </c>
      <c r="F7" s="28"/>
      <c r="G7" s="28"/>
      <c r="H7" s="28"/>
      <c r="I7" s="28"/>
      <c r="J7" s="28"/>
    </row>
    <row r="8" spans="2:20" s="2" customFormat="1" ht="20.25" customHeight="1" thickBot="1" x14ac:dyDescent="0.3">
      <c r="B8" s="66" t="s">
        <v>170</v>
      </c>
      <c r="C8" s="342"/>
      <c r="D8" s="342"/>
      <c r="E8" s="343">
        <f>IF(ISNUMBER(C8),C8*12,D8)</f>
        <v>0</v>
      </c>
      <c r="F8" s="28"/>
      <c r="G8" s="28"/>
      <c r="H8" s="28"/>
      <c r="I8" s="28"/>
      <c r="J8" s="28"/>
    </row>
    <row r="9" spans="2:20" s="2" customFormat="1" ht="20.25" customHeight="1" thickBot="1" x14ac:dyDescent="0.3">
      <c r="B9" s="142" t="s">
        <v>226</v>
      </c>
      <c r="C9" s="343">
        <f>IF(ISNUMBER(C7),C7,C8)</f>
        <v>0</v>
      </c>
      <c r="D9" s="343">
        <f>IF(ISNUMBER(D7),D7,D8)</f>
        <v>0</v>
      </c>
      <c r="E9" s="343">
        <f>IF('Background Information'!$Q$24=0,0,(SUM(E7:E8)*'Service Delivery Statistics'!$Q$21/'Background Information'!$Q$24))</f>
        <v>0</v>
      </c>
      <c r="F9" s="28"/>
      <c r="G9" s="28"/>
      <c r="H9" s="28"/>
      <c r="I9" s="28"/>
      <c r="J9" s="28"/>
    </row>
    <row r="10" spans="2:20" s="2" customFormat="1" ht="18.75" customHeight="1" x14ac:dyDescent="0.25">
      <c r="B10" s="86"/>
      <c r="C10" s="87"/>
      <c r="D10" s="88"/>
      <c r="E10" s="88"/>
      <c r="F10" s="28"/>
      <c r="G10" s="28"/>
      <c r="H10" s="28"/>
      <c r="I10" s="28"/>
      <c r="J10" s="28"/>
    </row>
    <row r="11" spans="2:20" ht="15" customHeight="1" thickBot="1" x14ac:dyDescent="0.3">
      <c r="B11" s="89" t="s">
        <v>338</v>
      </c>
    </row>
    <row r="12" spans="2:20" s="2" customFormat="1" ht="30.75" thickBot="1" x14ac:dyDescent="0.3">
      <c r="B12" s="126" t="s">
        <v>160</v>
      </c>
      <c r="C12" s="90" t="s">
        <v>159</v>
      </c>
      <c r="D12" s="81" t="s">
        <v>162</v>
      </c>
      <c r="E12" s="164" t="s">
        <v>307</v>
      </c>
      <c r="F12" s="82" t="s">
        <v>184</v>
      </c>
      <c r="G12" s="4"/>
      <c r="H12" s="4"/>
    </row>
    <row r="13" spans="2:20" s="2" customFormat="1" ht="15" x14ac:dyDescent="0.25">
      <c r="B13" s="100" t="s">
        <v>168</v>
      </c>
      <c r="C13" s="331"/>
      <c r="D13" s="344"/>
      <c r="E13" s="240">
        <f t="shared" ref="E13:E37" si="0">IF(D13="",$T$13,0)</f>
        <v>0</v>
      </c>
      <c r="F13" s="345">
        <f>C13*E13</f>
        <v>0</v>
      </c>
      <c r="G13" s="5"/>
      <c r="H13" s="5"/>
      <c r="T13" s="2">
        <f>IF('Background Information'!$Q$24=0,0,'Service Delivery Statistics'!$Q$21/'Background Information'!$Q$24)</f>
        <v>0</v>
      </c>
    </row>
    <row r="14" spans="2:20" s="2" customFormat="1" ht="28.95" customHeight="1" x14ac:dyDescent="0.25">
      <c r="B14" s="101" t="s">
        <v>167</v>
      </c>
      <c r="C14" s="331"/>
      <c r="D14" s="344"/>
      <c r="E14" s="240">
        <f t="shared" si="0"/>
        <v>0</v>
      </c>
      <c r="F14" s="345">
        <f t="shared" ref="F14:F37" si="1">C14*E14</f>
        <v>0</v>
      </c>
      <c r="G14" s="5"/>
      <c r="H14" s="5"/>
    </row>
    <row r="15" spans="2:20" s="2" customFormat="1" ht="15" x14ac:dyDescent="0.25">
      <c r="B15" s="95" t="s">
        <v>76</v>
      </c>
      <c r="C15" s="331"/>
      <c r="D15" s="344"/>
      <c r="E15" s="240">
        <f t="shared" si="0"/>
        <v>0</v>
      </c>
      <c r="F15" s="345">
        <f t="shared" si="1"/>
        <v>0</v>
      </c>
      <c r="G15" s="5"/>
      <c r="H15" s="5"/>
    </row>
    <row r="16" spans="2:20" s="2" customFormat="1" ht="15" x14ac:dyDescent="0.25">
      <c r="B16" s="95" t="s">
        <v>5</v>
      </c>
      <c r="C16" s="331"/>
      <c r="D16" s="344"/>
      <c r="E16" s="240">
        <f t="shared" si="0"/>
        <v>0</v>
      </c>
      <c r="F16" s="345">
        <f t="shared" si="1"/>
        <v>0</v>
      </c>
      <c r="G16" s="5"/>
      <c r="H16" s="5"/>
    </row>
    <row r="17" spans="2:8" s="2" customFormat="1" ht="15" x14ac:dyDescent="0.25">
      <c r="B17" s="95" t="s">
        <v>6</v>
      </c>
      <c r="C17" s="331"/>
      <c r="D17" s="344"/>
      <c r="E17" s="240">
        <f t="shared" si="0"/>
        <v>0</v>
      </c>
      <c r="F17" s="345">
        <f t="shared" si="1"/>
        <v>0</v>
      </c>
      <c r="G17" s="5"/>
      <c r="H17" s="5"/>
    </row>
    <row r="18" spans="2:8" s="2" customFormat="1" ht="15" x14ac:dyDescent="0.25">
      <c r="B18" s="95" t="s">
        <v>7</v>
      </c>
      <c r="C18" s="331"/>
      <c r="D18" s="344"/>
      <c r="E18" s="240">
        <f t="shared" si="0"/>
        <v>0</v>
      </c>
      <c r="F18" s="345">
        <f t="shared" si="1"/>
        <v>0</v>
      </c>
      <c r="G18" s="5"/>
      <c r="H18" s="5"/>
    </row>
    <row r="19" spans="2:8" s="2" customFormat="1" ht="15" x14ac:dyDescent="0.25">
      <c r="B19" s="95" t="s">
        <v>8</v>
      </c>
      <c r="C19" s="331"/>
      <c r="D19" s="344"/>
      <c r="E19" s="240">
        <f t="shared" si="0"/>
        <v>0</v>
      </c>
      <c r="F19" s="345">
        <f t="shared" si="1"/>
        <v>0</v>
      </c>
      <c r="G19" s="5"/>
      <c r="H19" s="5"/>
    </row>
    <row r="20" spans="2:8" s="2" customFormat="1" ht="15" x14ac:dyDescent="0.25">
      <c r="B20" s="95" t="s">
        <v>9</v>
      </c>
      <c r="C20" s="331"/>
      <c r="D20" s="344"/>
      <c r="E20" s="240">
        <f t="shared" si="0"/>
        <v>0</v>
      </c>
      <c r="F20" s="345">
        <f t="shared" si="1"/>
        <v>0</v>
      </c>
      <c r="G20" s="5"/>
      <c r="H20" s="5"/>
    </row>
    <row r="21" spans="2:8" s="2" customFormat="1" ht="15" x14ac:dyDescent="0.25">
      <c r="B21" s="95" t="s">
        <v>79</v>
      </c>
      <c r="C21" s="331"/>
      <c r="D21" s="344"/>
      <c r="E21" s="240">
        <f t="shared" si="0"/>
        <v>0</v>
      </c>
      <c r="F21" s="345">
        <f t="shared" si="1"/>
        <v>0</v>
      </c>
      <c r="G21" s="5" t="s">
        <v>72</v>
      </c>
      <c r="H21" s="5"/>
    </row>
    <row r="22" spans="2:8" s="2" customFormat="1" ht="15" x14ac:dyDescent="0.25">
      <c r="B22" s="95" t="s">
        <v>77</v>
      </c>
      <c r="C22" s="331"/>
      <c r="D22" s="344"/>
      <c r="E22" s="240">
        <f t="shared" si="0"/>
        <v>0</v>
      </c>
      <c r="F22" s="345">
        <f t="shared" si="1"/>
        <v>0</v>
      </c>
      <c r="G22" s="5"/>
      <c r="H22" s="5"/>
    </row>
    <row r="23" spans="2:8" s="2" customFormat="1" ht="15" x14ac:dyDescent="0.25">
      <c r="B23" s="95" t="s">
        <v>78</v>
      </c>
      <c r="C23" s="331"/>
      <c r="D23" s="344"/>
      <c r="E23" s="240">
        <f t="shared" si="0"/>
        <v>0</v>
      </c>
      <c r="F23" s="345">
        <f t="shared" si="1"/>
        <v>0</v>
      </c>
      <c r="G23" s="5"/>
      <c r="H23" s="5"/>
    </row>
    <row r="24" spans="2:8" s="2" customFormat="1" ht="15" x14ac:dyDescent="0.25">
      <c r="B24" s="95" t="s">
        <v>161</v>
      </c>
      <c r="C24" s="331"/>
      <c r="D24" s="344"/>
      <c r="E24" s="240">
        <f t="shared" si="0"/>
        <v>0</v>
      </c>
      <c r="F24" s="345">
        <f t="shared" si="1"/>
        <v>0</v>
      </c>
      <c r="G24" s="5"/>
      <c r="H24" s="5"/>
    </row>
    <row r="25" spans="2:8" s="2" customFormat="1" ht="15" x14ac:dyDescent="0.25">
      <c r="B25" s="100" t="s">
        <v>10</v>
      </c>
      <c r="C25" s="331"/>
      <c r="D25" s="344"/>
      <c r="E25" s="240">
        <f t="shared" si="0"/>
        <v>0</v>
      </c>
      <c r="F25" s="345">
        <f t="shared" si="1"/>
        <v>0</v>
      </c>
      <c r="G25" s="5"/>
      <c r="H25" s="5"/>
    </row>
    <row r="26" spans="2:8" s="2" customFormat="1" ht="15" x14ac:dyDescent="0.25">
      <c r="B26" s="99" t="s">
        <v>3</v>
      </c>
      <c r="C26" s="331"/>
      <c r="D26" s="344"/>
      <c r="E26" s="240">
        <f t="shared" si="0"/>
        <v>0</v>
      </c>
      <c r="F26" s="345">
        <f t="shared" si="1"/>
        <v>0</v>
      </c>
      <c r="G26" s="5"/>
      <c r="H26" s="5"/>
    </row>
    <row r="27" spans="2:8" s="2" customFormat="1" ht="15" x14ac:dyDescent="0.25">
      <c r="B27" s="99" t="s">
        <v>4</v>
      </c>
      <c r="C27" s="331"/>
      <c r="D27" s="344"/>
      <c r="E27" s="240">
        <f t="shared" si="0"/>
        <v>0</v>
      </c>
      <c r="F27" s="345">
        <f t="shared" si="1"/>
        <v>0</v>
      </c>
      <c r="G27" s="5"/>
      <c r="H27" s="5"/>
    </row>
    <row r="28" spans="2:8" s="2" customFormat="1" ht="15" x14ac:dyDescent="0.25">
      <c r="B28" s="99" t="s">
        <v>93</v>
      </c>
      <c r="C28" s="331"/>
      <c r="D28" s="344"/>
      <c r="E28" s="240">
        <f t="shared" si="0"/>
        <v>0</v>
      </c>
      <c r="F28" s="345">
        <f t="shared" si="1"/>
        <v>0</v>
      </c>
      <c r="G28" s="5"/>
      <c r="H28" s="5"/>
    </row>
    <row r="29" spans="2:8" s="2" customFormat="1" ht="15" x14ac:dyDescent="0.25">
      <c r="B29" s="99" t="s">
        <v>169</v>
      </c>
      <c r="C29" s="331"/>
      <c r="D29" s="344"/>
      <c r="E29" s="240">
        <f t="shared" si="0"/>
        <v>0</v>
      </c>
      <c r="F29" s="345">
        <f t="shared" si="1"/>
        <v>0</v>
      </c>
      <c r="G29" s="5"/>
      <c r="H29" s="5"/>
    </row>
    <row r="30" spans="2:8" s="2" customFormat="1" ht="15" x14ac:dyDescent="0.25">
      <c r="B30" s="99" t="s">
        <v>169</v>
      </c>
      <c r="C30" s="331"/>
      <c r="D30" s="344"/>
      <c r="E30" s="240">
        <f t="shared" si="0"/>
        <v>0</v>
      </c>
      <c r="F30" s="345">
        <f t="shared" si="1"/>
        <v>0</v>
      </c>
      <c r="G30" s="5"/>
      <c r="H30" s="5"/>
    </row>
    <row r="31" spans="2:8" s="2" customFormat="1" ht="15" x14ac:dyDescent="0.25">
      <c r="B31" s="99" t="s">
        <v>169</v>
      </c>
      <c r="C31" s="331"/>
      <c r="D31" s="344"/>
      <c r="E31" s="240">
        <f t="shared" si="0"/>
        <v>0</v>
      </c>
      <c r="F31" s="345">
        <f t="shared" si="1"/>
        <v>0</v>
      </c>
      <c r="G31" s="5"/>
      <c r="H31" s="5"/>
    </row>
    <row r="32" spans="2:8" s="2" customFormat="1" ht="15" x14ac:dyDescent="0.25">
      <c r="B32" s="99" t="s">
        <v>169</v>
      </c>
      <c r="C32" s="331"/>
      <c r="D32" s="344"/>
      <c r="E32" s="240">
        <f t="shared" si="0"/>
        <v>0</v>
      </c>
      <c r="F32" s="345">
        <f t="shared" si="1"/>
        <v>0</v>
      </c>
      <c r="G32" s="5"/>
      <c r="H32" s="5"/>
    </row>
    <row r="33" spans="2:8" s="2" customFormat="1" ht="15" x14ac:dyDescent="0.25">
      <c r="B33" s="99" t="s">
        <v>169</v>
      </c>
      <c r="C33" s="331"/>
      <c r="D33" s="344"/>
      <c r="E33" s="240">
        <f t="shared" si="0"/>
        <v>0</v>
      </c>
      <c r="F33" s="345">
        <f t="shared" si="1"/>
        <v>0</v>
      </c>
      <c r="G33" s="5"/>
      <c r="H33" s="5"/>
    </row>
    <row r="34" spans="2:8" s="2" customFormat="1" ht="15" x14ac:dyDescent="0.25">
      <c r="B34" s="99" t="s">
        <v>169</v>
      </c>
      <c r="C34" s="331"/>
      <c r="D34" s="344"/>
      <c r="E34" s="240">
        <f t="shared" si="0"/>
        <v>0</v>
      </c>
      <c r="F34" s="345">
        <f t="shared" si="1"/>
        <v>0</v>
      </c>
      <c r="G34" s="5"/>
      <c r="H34" s="5"/>
    </row>
    <row r="35" spans="2:8" s="2" customFormat="1" ht="15" x14ac:dyDescent="0.25">
      <c r="B35" s="99" t="s">
        <v>169</v>
      </c>
      <c r="C35" s="331"/>
      <c r="D35" s="344"/>
      <c r="E35" s="240">
        <f t="shared" si="0"/>
        <v>0</v>
      </c>
      <c r="F35" s="345">
        <f t="shared" si="1"/>
        <v>0</v>
      </c>
      <c r="G35" s="5"/>
      <c r="H35" s="5"/>
    </row>
    <row r="36" spans="2:8" s="2" customFormat="1" ht="15" x14ac:dyDescent="0.25">
      <c r="B36" s="99" t="s">
        <v>169</v>
      </c>
      <c r="C36" s="331"/>
      <c r="D36" s="344"/>
      <c r="E36" s="240">
        <f t="shared" si="0"/>
        <v>0</v>
      </c>
      <c r="F36" s="345">
        <f t="shared" si="1"/>
        <v>0</v>
      </c>
      <c r="G36" s="5"/>
      <c r="H36" s="5"/>
    </row>
    <row r="37" spans="2:8" s="2" customFormat="1" ht="15" x14ac:dyDescent="0.25">
      <c r="B37" s="99" t="s">
        <v>169</v>
      </c>
      <c r="C37" s="331"/>
      <c r="D37" s="344"/>
      <c r="E37" s="240">
        <f t="shared" si="0"/>
        <v>0</v>
      </c>
      <c r="F37" s="345">
        <f t="shared" si="1"/>
        <v>0</v>
      </c>
      <c r="G37" s="5"/>
      <c r="H37" s="5"/>
    </row>
    <row r="38" spans="2:8" s="2" customFormat="1" ht="15.75" thickBot="1" x14ac:dyDescent="0.3">
      <c r="B38" s="102" t="s">
        <v>31</v>
      </c>
      <c r="C38" s="25"/>
      <c r="D38" s="19"/>
      <c r="E38" s="236"/>
      <c r="F38" s="346">
        <f>SUM(F13:F37)</f>
        <v>0</v>
      </c>
      <c r="G38" s="6"/>
      <c r="H38" s="6"/>
    </row>
    <row r="39" spans="2:8" s="2" customFormat="1" ht="15" x14ac:dyDescent="0.25"/>
  </sheetData>
  <sheetProtection algorithmName="SHA-512" hashValue="eO0mvWm3E6VivBBEc6zhXIZmEe7tPbYEglLO1v2qMi5EAOnXfv9kK3xKeSFyVIh8TJRg8h55QVFavekPuXBpsQ==" saltValue="FUTh7A6VqLXhGR5s1fqQKw==" spinCount="100000" sheet="1" objects="1" scenarios="1"/>
  <hyperlinks>
    <hyperlink ref="C1" location="Menu!A1" tooltip="Click to return to Menu tab" display="Return to Menu"/>
    <hyperlink ref="E1" location="'Cost Summary'!A1" tooltip="Click to go to Dashboard tab" display="Go to Unit Cost Summary"/>
    <hyperlink ref="D1:E1" location="'Service Delivery Guidelines'!A1" tooltip="Click to go to next data tab" display="Next Data tab"/>
    <hyperlink ref="E1" location="'Cost Summary'!A1" tooltip="Click to go to Cost Summary tab" display="Go to Cost Summary"/>
    <hyperlink ref="D1" location="'Equipment &amp; Vehicles'!A1" tooltip="Click to go to next data tab" display="Next Data ta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Home</vt:lpstr>
      <vt:lpstr>Menu</vt:lpstr>
      <vt:lpstr>Background Information</vt:lpstr>
      <vt:lpstr>Service Delivery Guidelines</vt:lpstr>
      <vt:lpstr>Service Delivery Statistics</vt:lpstr>
      <vt:lpstr>Medical Staff</vt:lpstr>
      <vt:lpstr>Support Staff</vt:lpstr>
      <vt:lpstr>Drugs &amp; Supplies</vt:lpstr>
      <vt:lpstr>Facility &amp; Operations</vt:lpstr>
      <vt:lpstr>Equipment &amp; Vehicles</vt:lpstr>
      <vt:lpstr>Cost Summary</vt:lpstr>
      <vt:lpstr>Cost by Service Component</vt:lpstr>
      <vt:lpstr>Graphs-Service Delivery</vt:lpstr>
      <vt:lpstr>Graphs-Costs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Adebiyi Adesina</dc:creator>
  <cp:lastModifiedBy>Lory Frenkel</cp:lastModifiedBy>
  <cp:lastPrinted>2015-09-03T18:40:34Z</cp:lastPrinted>
  <dcterms:created xsi:type="dcterms:W3CDTF">2013-02-21T18:57:34Z</dcterms:created>
  <dcterms:modified xsi:type="dcterms:W3CDTF">2015-09-14T16:35:25Z</dcterms:modified>
</cp:coreProperties>
</file>